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pol.gantenbein\Desktop\site internet\"/>
    </mc:Choice>
  </mc:AlternateContent>
  <xr:revisionPtr revIDLastSave="0" documentId="13_ncr:1_{07FBF2DA-B37E-41CC-B4B3-9CC6D1AF5C08}" xr6:coauthVersionLast="47" xr6:coauthVersionMax="47" xr10:uidLastSave="{00000000-0000-0000-0000-000000000000}"/>
  <workbookProtection workbookAlgorithmName="SHA-512" workbookHashValue="oFIqMs2zN1hfAZKi+KO0upjXZkP/sLItcU22Ec/cw2Q+hdxYkEUmiHwVxBxNuj9713N0YrGQ/ndwdDeV29DUSw==" workbookSaltValue="GeRmF38nyuL6MyDHlDEJdQ==" workbookSpinCount="100000" lockStructure="1"/>
  <bookViews>
    <workbookView xWindow="28680" yWindow="-120" windowWidth="29040" windowHeight="15840" xr2:uid="{A5D860EB-7512-4AE6-AE14-99F516459B4D}"/>
  </bookViews>
  <sheets>
    <sheet name="Beihilfen" sheetId="4" r:id="rId1"/>
    <sheet name="Viehbesatz" sheetId="5"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5" i="4" l="1"/>
  <c r="I102" i="4"/>
  <c r="B25" i="5"/>
  <c r="B26" i="5" s="1"/>
  <c r="B24" i="5" l="1"/>
  <c r="I76" i="4"/>
  <c r="I101" i="4"/>
  <c r="I97" i="4"/>
  <c r="I98" i="4"/>
  <c r="I100" i="4"/>
  <c r="I99" i="4"/>
  <c r="I96" i="4"/>
  <c r="I79" i="4"/>
  <c r="C116" i="4"/>
  <c r="C117" i="4"/>
  <c r="O128" i="4"/>
  <c r="O130" i="4"/>
  <c r="O129" i="4"/>
  <c r="O127" i="4"/>
  <c r="O126" i="4"/>
  <c r="D5" i="5"/>
  <c r="D6" i="5"/>
  <c r="D7" i="5"/>
  <c r="D8" i="5"/>
  <c r="D9" i="5"/>
  <c r="D10" i="5"/>
  <c r="D4" i="5"/>
  <c r="C11" i="5"/>
  <c r="G130" i="4"/>
  <c r="G129" i="4"/>
  <c r="G128" i="4"/>
  <c r="C118" i="4"/>
  <c r="C109" i="4"/>
  <c r="I91" i="4"/>
  <c r="I90" i="4"/>
  <c r="I89" i="4"/>
  <c r="I88" i="4"/>
  <c r="I87" i="4"/>
  <c r="I86" i="4"/>
  <c r="I85" i="4"/>
  <c r="I84" i="4"/>
  <c r="I83" i="4"/>
  <c r="I82" i="4"/>
  <c r="I81" i="4"/>
  <c r="I80" i="4"/>
  <c r="I77" i="4"/>
  <c r="I75" i="4"/>
  <c r="I74" i="4"/>
  <c r="I73" i="4"/>
  <c r="I72" i="4"/>
  <c r="I71" i="4"/>
  <c r="I70"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D23" i="4"/>
  <c r="D22" i="4"/>
  <c r="D21" i="4"/>
  <c r="H9" i="4"/>
  <c r="O11" i="4" s="1"/>
  <c r="D9" i="4"/>
  <c r="E11" i="4" s="1"/>
  <c r="Q8" i="4"/>
  <c r="N8" i="4"/>
  <c r="O8" i="4" s="1"/>
  <c r="L8" i="4"/>
  <c r="M8" i="4" s="1"/>
  <c r="J8" i="4"/>
  <c r="K8" i="4" s="1"/>
  <c r="G8" i="4"/>
  <c r="I8" i="4" s="1"/>
  <c r="E8" i="4"/>
  <c r="Q7" i="4"/>
  <c r="N7" i="4"/>
  <c r="O7" i="4" s="1"/>
  <c r="L7" i="4"/>
  <c r="M7" i="4" s="1"/>
  <c r="J7" i="4"/>
  <c r="K7" i="4" s="1"/>
  <c r="G7" i="4"/>
  <c r="I7" i="4" s="1"/>
  <c r="E7" i="4"/>
  <c r="Q6" i="4"/>
  <c r="N6" i="4"/>
  <c r="O6" i="4" s="1"/>
  <c r="L6" i="4"/>
  <c r="M6" i="4" s="1"/>
  <c r="J6" i="4"/>
  <c r="K6" i="4" s="1"/>
  <c r="G6" i="4"/>
  <c r="I6" i="4" s="1"/>
  <c r="E6" i="4"/>
  <c r="Q5" i="4"/>
  <c r="N5" i="4"/>
  <c r="O5" i="4" s="1"/>
  <c r="L5" i="4"/>
  <c r="M5" i="4" s="1"/>
  <c r="J5" i="4"/>
  <c r="K5" i="4" s="1"/>
  <c r="G5" i="4"/>
  <c r="I5" i="4" s="1"/>
  <c r="Q4" i="4"/>
  <c r="J4" i="4"/>
  <c r="K4" i="4" s="1"/>
  <c r="G4" i="4"/>
  <c r="I4" i="4" s="1"/>
  <c r="E4" i="4"/>
  <c r="I103" i="4" l="1"/>
  <c r="L4" i="4"/>
  <c r="O131" i="4"/>
  <c r="D11" i="5"/>
  <c r="B16" i="5" s="1"/>
  <c r="I9" i="4"/>
  <c r="E9" i="4"/>
  <c r="E13" i="4" s="1"/>
  <c r="I92" i="4"/>
  <c r="G131" i="4"/>
  <c r="Q9" i="4"/>
  <c r="I11" i="4"/>
  <c r="Q11" i="4"/>
  <c r="I61" i="4"/>
  <c r="C119" i="4"/>
  <c r="D24" i="4"/>
  <c r="K9" i="4"/>
  <c r="K11" i="4"/>
  <c r="M11" i="4"/>
  <c r="M4" i="4" l="1"/>
  <c r="M9" i="4" s="1"/>
  <c r="M13" i="4" s="1"/>
  <c r="M15" i="4" s="1"/>
  <c r="N4" i="4"/>
  <c r="O4" i="4" s="1"/>
  <c r="O9" i="4" s="1"/>
  <c r="O13" i="4" s="1"/>
  <c r="O15" i="4" s="1"/>
  <c r="B17" i="5"/>
  <c r="I13" i="4"/>
  <c r="I15" i="4" s="1"/>
  <c r="Q13" i="4"/>
  <c r="Q15" i="4" s="1"/>
  <c r="K13" i="4"/>
  <c r="K15" i="4" s="1"/>
</calcChain>
</file>

<file path=xl/sharedStrings.xml><?xml version="1.0" encoding="utf-8"?>
<sst xmlns="http://schemas.openxmlformats.org/spreadsheetml/2006/main" count="262" uniqueCount="189">
  <si>
    <t>Hektarwert (EUR/ha)</t>
  </si>
  <si>
    <t>Fläche (ha)</t>
  </si>
  <si>
    <t>Basisprämie:</t>
  </si>
  <si>
    <t>Gesamtwert (EUR)</t>
  </si>
  <si>
    <t>Greening:</t>
  </si>
  <si>
    <t>Verzicht auf PSM</t>
  </si>
  <si>
    <t>Umverteilungsprämie:</t>
  </si>
  <si>
    <t>Flächenantrag 2022</t>
  </si>
  <si>
    <t>Gesamt:</t>
  </si>
  <si>
    <t>Brache mit Blühmischung</t>
  </si>
  <si>
    <t>Maßnahme:</t>
  </si>
  <si>
    <t>Eco Schemes  (ab 2023)</t>
  </si>
  <si>
    <t>Grünland - Unterhalt ab 15.7.</t>
  </si>
  <si>
    <t>Grünland - Unterhalt ab 1.9.</t>
  </si>
  <si>
    <t>Prämienhöhe (EUR)</t>
  </si>
  <si>
    <t>Acker &amp; Dauerkulturen - spontaner Bewuchs</t>
  </si>
  <si>
    <t>Acker &amp; Dauerkulturen - normaler Bewuchs</t>
  </si>
  <si>
    <t>Acker &amp; Dauerkulturen - Blühmischung</t>
  </si>
  <si>
    <t>Wiese - Unterhalt ab 15.7.</t>
  </si>
  <si>
    <t>Wiese - Unterhalt ab 1.9.</t>
  </si>
  <si>
    <t>Weide - Unterhalt ab 15.7.</t>
  </si>
  <si>
    <t>Weide - Unterhalt ab 1.9.</t>
  </si>
  <si>
    <t>Reihenbehandlung mit Herbiziden in Hackfrüchten</t>
  </si>
  <si>
    <t>Verzicht auf "big movers"</t>
  </si>
  <si>
    <t>Verzicht auf Herbizide - Hackfrüchte</t>
  </si>
  <si>
    <t>Verzicht einer Herbizidbehandlung &lt; 1.3. im Wintergetreide</t>
  </si>
  <si>
    <t>Verzicht auf Insektizide - Hackfrüchte</t>
  </si>
  <si>
    <t>Verzicht auf Insektizide - Obst/Gemüse</t>
  </si>
  <si>
    <t>Verzicht auf Herbizide - Obst/Gemüse</t>
  </si>
  <si>
    <t>Verzicht auf Fungizide - Hackfrüchte</t>
  </si>
  <si>
    <t>Verzicht auf Fungizide - Obst/Gemüse</t>
  </si>
  <si>
    <t>Verzicht auf Wachstumsregler - Ackerkulturen</t>
  </si>
  <si>
    <t>Pheromonfallen</t>
  </si>
  <si>
    <t>Weinbau</t>
  </si>
  <si>
    <t>Obstbau</t>
  </si>
  <si>
    <t>Mähgrünland</t>
  </si>
  <si>
    <t>Acker</t>
  </si>
  <si>
    <t>Variante/Kultur</t>
  </si>
  <si>
    <t>Gekoppelte Prämien (ab 2023)</t>
  </si>
  <si>
    <t>Leguminosenprämie</t>
  </si>
  <si>
    <t>Prämienhöhe (EUR)*</t>
  </si>
  <si>
    <t>Mutterkuhprämie (max. 150 Tiere/Betrieb)</t>
  </si>
  <si>
    <t>Obst-/Gemüseanbau</t>
  </si>
  <si>
    <t>5-10%</t>
  </si>
  <si>
    <t>Dauergrünland</t>
  </si>
  <si>
    <t>&gt; 10%</t>
  </si>
  <si>
    <t>bis 90 ha</t>
  </si>
  <si>
    <t>Nutzung</t>
  </si>
  <si>
    <t>Biolandwirtschaft - Umstellung</t>
  </si>
  <si>
    <t>Kartoffeln</t>
  </si>
  <si>
    <t>Freilandgemüse, Obst- und Weinbau (nicht im Ertrag)</t>
  </si>
  <si>
    <t>Gemüse (gesch. Anbau), Obst- und Weinbau (im Ertrag)</t>
  </si>
  <si>
    <t>Biolandwirtschaft - nach der Umstellung</t>
  </si>
  <si>
    <t>Gülleausbringung / Mistkompostierung</t>
  </si>
  <si>
    <t>Weideprämie</t>
  </si>
  <si>
    <t>Red. Bodenbearbeitung (&lt; 50 ha: 100 €/ha; &gt;50-100 ha: 85 €/ha; &gt; 100 ha: 70 €/ha)</t>
  </si>
  <si>
    <t>Umwandlung Acker in Dauergrünland</t>
  </si>
  <si>
    <t>produktive Gräsermischung</t>
  </si>
  <si>
    <t>extensive Gräsermischung</t>
  </si>
  <si>
    <t>Seltene Rassen</t>
  </si>
  <si>
    <t>mind. 5%</t>
  </si>
  <si>
    <t>*: keine Änderungen vorgesehen</t>
  </si>
  <si>
    <t>bis 90 ha: 165 €/ha; &gt; 90 ha: 90 €/ha</t>
  </si>
  <si>
    <t>Flächen in Zone II-V1 (275 €/ha)</t>
  </si>
  <si>
    <t>Nutzung und Prämienhöhe (EUR)*</t>
  </si>
  <si>
    <t>*: die reale Prämienhöhe ist abhängig von den jährlich national gemeldeten Flächen bzw. Tierzahlen</t>
  </si>
  <si>
    <t>Betriebsfläche</t>
  </si>
  <si>
    <t>ab 90 ha</t>
  </si>
  <si>
    <t>EFA- / Biotopfläche*</t>
  </si>
  <si>
    <t>Prämienhöhe (EUR)**</t>
  </si>
  <si>
    <t>**: keine Änderungen vorgesehen</t>
  </si>
  <si>
    <t>*: bezogen auf DG-Fläche</t>
  </si>
  <si>
    <t>EUR</t>
  </si>
  <si>
    <t>Anzahl Ansprüche</t>
  </si>
  <si>
    <t>Anzahl (Tiere, ha)</t>
  </si>
  <si>
    <t>Differenz zu 2022:</t>
  </si>
  <si>
    <t>Anzahl</t>
  </si>
  <si>
    <t>Direktzahlungen</t>
  </si>
  <si>
    <t>Ausgleichszulage - Wasserschutzgebiete (M12)</t>
  </si>
  <si>
    <t>Ausgleichszulage - benachteiligte Gebiete (IC)</t>
  </si>
  <si>
    <t>Zur Berechnung des Viehbesatzes: siehe Registerkarte "Viehbesatz"</t>
  </si>
  <si>
    <t>Untersaat (US) im Mais</t>
  </si>
  <si>
    <t>Einfache Zwischenfrucht (ZF)</t>
  </si>
  <si>
    <t>Zwischenfrucht-Mischung</t>
  </si>
  <si>
    <t>GVE</t>
  </si>
  <si>
    <t>Rinder von 6 Monaten bis 2 Jahre</t>
  </si>
  <si>
    <t>Rinder über 2 Jahre</t>
  </si>
  <si>
    <t>Kategorie</t>
  </si>
  <si>
    <t>Ziegen</t>
  </si>
  <si>
    <t>Pferde über 6 Monate</t>
  </si>
  <si>
    <t>Schafe (erwachsene Tiere)</t>
  </si>
  <si>
    <t>Faktor</t>
  </si>
  <si>
    <t>Rinder unter 6 Monaten</t>
  </si>
  <si>
    <t>Pferde unter 6 Monaten, Ponys, Esel</t>
  </si>
  <si>
    <t>Berechnung des Viehbesatzes (GVE/ha)</t>
  </si>
  <si>
    <t>Betriebsfläche (inkl. Auslandsflächen) [ha]</t>
  </si>
  <si>
    <t>Rinder-GVE</t>
  </si>
  <si>
    <t>Einheit</t>
  </si>
  <si>
    <t>ha</t>
  </si>
  <si>
    <t>m3</t>
  </si>
  <si>
    <t>t</t>
  </si>
  <si>
    <t>Tiere</t>
  </si>
  <si>
    <t>Schleppschlauch- und Schleppschuhtechnik</t>
  </si>
  <si>
    <t>Injektortechnik</t>
  </si>
  <si>
    <t>CULTAN (Gülle &amp; min. Dünger)</t>
  </si>
  <si>
    <t>CULTAN (Nagelradverfahren)</t>
  </si>
  <si>
    <t>Kompostierung von Festmist</t>
  </si>
  <si>
    <t>Ardennerpferd</t>
  </si>
  <si>
    <t>Ardennerrind</t>
  </si>
  <si>
    <t>Ardennerschaf</t>
  </si>
  <si>
    <t>Verringerung Rinder-Viehbesatz (mind. 15% zu Referenzperiode 2019/2020, 2020/2021, 2021/2022)</t>
  </si>
  <si>
    <t>Viehbesatz im Rahmen der LPP [GVE/ha]</t>
  </si>
  <si>
    <t>Durchschnittlicher Viehbestand (Referenzperiode 2019/2020, 2020/2021, 2021/2022), [GVE]</t>
  </si>
  <si>
    <t>AUKP "Verringerung Rinder-Viehbesatz"</t>
  </si>
  <si>
    <t>Initialer Viehbesatz für AUKP "Verringerung Rinder-Viehbesatz" [GVE/ha]</t>
  </si>
  <si>
    <t>Für LPP-Teilnahme benötigte GVE-Reduzierung [Anzahl GVE]</t>
  </si>
  <si>
    <t>davon Rinder-GVE</t>
  </si>
  <si>
    <t>Landschaftspflegeprämie (LPP)</t>
  </si>
  <si>
    <t>Landschaftspflegeprämie (LPP) - Landwirtschaft (Viehbesatz darf max. 1,8 GVE/ha betragen!)</t>
  </si>
  <si>
    <t>Landschaftspflegeprämie (LPP) - Weinbau</t>
  </si>
  <si>
    <t>Basisprämie</t>
  </si>
  <si>
    <t>Option ERO</t>
  </si>
  <si>
    <t>Option HERB</t>
  </si>
  <si>
    <t>Option BIODIV</t>
  </si>
  <si>
    <t>Option ORG</t>
  </si>
  <si>
    <t>Zone I (&lt;15%)</t>
  </si>
  <si>
    <t>Zone II (15-30%)</t>
  </si>
  <si>
    <t>Zone III (30-45%)</t>
  </si>
  <si>
    <t>Zone IV (über 45%)</t>
  </si>
  <si>
    <t>Zone V (Terrassen)</t>
  </si>
  <si>
    <t>Fläche (ha) in Abhängigkeit der mittleren Hangneigung</t>
  </si>
  <si>
    <t>https://agriculture.public.lu/de/actualites/dossiers/2020/gemeinsame-europaische-agrarpolitik-2021-2027.html</t>
  </si>
  <si>
    <t>Detaillierte Informationen zum Nationalen Strategieplan 2023-2027:</t>
  </si>
  <si>
    <t>Die abgebildeten Maßnahmen und Beihilfebeträge entstammen dem 1. Entwurf des Nationalen Strategieplans (Version vom Januar 2022) und können somit noch Änderungen unterworfen sein.</t>
  </si>
  <si>
    <t>Chambre d'Agriculture</t>
  </si>
  <si>
    <t>B.P. 81</t>
  </si>
  <si>
    <t>L-8001 Strassen</t>
  </si>
  <si>
    <t>Tel.: 31 38 76-1</t>
  </si>
  <si>
    <t>Fax: 31 38 75</t>
  </si>
  <si>
    <t>www.lwk.lu</t>
  </si>
  <si>
    <t>info@lwk.lu</t>
  </si>
  <si>
    <t xml:space="preserve">Der vorliegende Beihilfen-Simulator ist als Planungshilfe für landw. Betriebe anzusehen und dient der ersten Orientierung im Hinblick auf die 2023 in Kraft tretenden Änderungen. Alle Angaben erfolgen ohne Gewähr. </t>
  </si>
  <si>
    <t>Anbau von Zwischenfrüchten/Untersaaten</t>
  </si>
  <si>
    <t>Einarbeitung Festmist (&lt; 4 Stunden)</t>
  </si>
  <si>
    <t>Agrarumweltklimaprogramme - AUKP (ab 2023)</t>
  </si>
  <si>
    <t>Acker (ohne Feldfutter) in Zone II/III (120 €/ha)</t>
  </si>
  <si>
    <t>Grünland in Zone II/III (80 €/ha)</t>
  </si>
  <si>
    <t>Acker- und Grünland</t>
  </si>
  <si>
    <t>WICHTIG: Sobald das Pralltellerverbot in Kraft tritt, wird der Schleppschlauch als Standardverfahren nicht mehr bezuschußt. Die Prämien werden gesenkt*.</t>
  </si>
  <si>
    <t>*: Die Beihilfe für die Schleppschuhtechnik wird auf 0,6 €/m3 gesenkt.</t>
  </si>
  <si>
    <t>*: Die Beihilfe wird auf 1,0 €/m3 gesenkt.</t>
  </si>
  <si>
    <t>*: Die Beihilfe wird auf 1,2 €/m3 gesenkt.</t>
  </si>
  <si>
    <t>Version: 01.06.2022</t>
  </si>
  <si>
    <t>Mindest-Reduzierung im Rahmen des AUKP [Anzahl Rinder-GVE]</t>
  </si>
  <si>
    <t>Inländische Futterfläche [ha]*</t>
  </si>
  <si>
    <t>Viehbesatz nach Reduzierung [GVE/ha]</t>
  </si>
  <si>
    <t>Viehbesatz ≥ 0,5 GVE/ha und ≤ 1,8 GVE/ha; Reduktionsziel muss spätestens im 3. Jahr erreicht sein; Reduktion max. 50 Rinder-GVE/Betrieb!</t>
  </si>
  <si>
    <t>Viehbesatz ≥ 0,5 GVE/ha und ≤ 1,8 GVE/ha; Reduktion max. 50 Rinder-GVE/Betrieb!</t>
  </si>
  <si>
    <t>Ackerland</t>
  </si>
  <si>
    <t>Fruchtfolgeprogramm (&lt; 50 ha: 100 €/ha; &gt;50-100 ha: 80 €/ha; &gt; 100 ha: 65 €/ha)</t>
  </si>
  <si>
    <t>Acker, inkl. Feldfutter und Futterleguminosen; Mais auf 40% der Ackerfläche begrenzt</t>
  </si>
  <si>
    <t>Verrringerung der N-Düngung</t>
  </si>
  <si>
    <t>140 kg/ha Nverf.</t>
  </si>
  <si>
    <t>50 kg/ha Nverf.</t>
  </si>
  <si>
    <t>Beibehalten eines niedrigen Viehbesatzes</t>
  </si>
  <si>
    <t>Viehbesatz ≥ 0,5 GVE/ha und ≤ 1,4 GVE/ha; Referenzperiode 2019/2020, 2020/2021, 2021/2022</t>
  </si>
  <si>
    <t>Berechnung gilt auch für AUKP "Beibehalten eines niedrigen Viehbesatzes"</t>
  </si>
  <si>
    <t>Agroforst (in Ausarbeitung)</t>
  </si>
  <si>
    <t xml:space="preserve">Die AUKP "Fruchtfolgeprogramm", "Verringerung der N-Düngung" und "Beibehalten eines niedrigen Viehbesatzes" sollen als "Aide nationale" angeboten werden und sind nicht im Nationalen Strategieplan abgebildet. Das AUKP "Bongerten" soll künftig als Biodiv-Programm angeboten werden. Ein neues AUKP "Agroforst" soll zu einem späteren Zeitpunkt angeboten werden. Derzeit fehlen teils noch genauere Informationen zu diesen Programmen. </t>
  </si>
  <si>
    <t>inländische Futterfläche* ohne Mais</t>
  </si>
  <si>
    <t>*: als inländische Futterfläche werden im Rahmen des AUKP voraussichtlich die Kulturcodes 10, 17, 64, 66, 71, 73, 74, 75, 77, 174, 202, 222, 275, 303, 304, 305, 333, 334 und 335 angesehen (Mais wird dabei lediglich mit 0,1 ha pro Rinder-GVE angerechnet), d.h.: Körnermais, Silomais für Futter, Saatgut-Gräser, Saatgut-Futterleguminosen, Futterleguminosen in Reinsaat - Futter; Raygras-Futter, Feldfutter für Futter, Mähweide, Wiese, Weide, GPS für Futter, Hülsenfrüchte + Getreide</t>
  </si>
  <si>
    <t>nicht mit Bioprämie (AUKP) kumulierbar</t>
  </si>
  <si>
    <t>variabel</t>
  </si>
  <si>
    <t>*: siehe Registerkarte "Viehbesatz"</t>
  </si>
  <si>
    <t>WICHTIG: Die Landschaftspflegeprämie für Gemüse- und Obstanbau fällt weg!</t>
  </si>
  <si>
    <t>Dauergrünland, Feldfutter</t>
  </si>
  <si>
    <t>Getreide, Ölsaaten, …</t>
  </si>
  <si>
    <t>Hackfrüchte</t>
  </si>
  <si>
    <t>Verzicht auf Herbizide - andere Kulturen**</t>
  </si>
  <si>
    <t>Verzicht auf Insektizide - andere Kulturen**</t>
  </si>
  <si>
    <t>Verzicht auf Fungizide - andere Kulturen**</t>
  </si>
  <si>
    <t>Nicht produktive Flächen*</t>
  </si>
  <si>
    <t>Nicht produktive Streifen (max. 30m breit)*</t>
  </si>
  <si>
    <t>Rückzugszonen (10% pro Schlag)*</t>
  </si>
  <si>
    <t>(es kann nur eine Option ausgewählt werden)</t>
  </si>
  <si>
    <t>*: Maßnahmen nicht kumulierbar</t>
  </si>
  <si>
    <t>***: andere Kulturen: Weizen, Roggen, Gerste, Hafer, Triticale, anderes Getreide, Raps, Rübsen, andere Ölfrüchte, Körner- und Futterleguminosen</t>
  </si>
  <si>
    <t>Ackerflächen werden nur berücksichtigt, wenn die neue 4%-Stillegungspflicht erfüllt ist bzw. wenn der Betrieb von dieser Auflage entbunden ist**</t>
  </si>
  <si>
    <t>**: Die 4%-Regel gilt nicht in folgenden Fällen: 1) &gt; 75% des Ackers = Gras, Grünfutterpfl., Brachen, Leguminosen; 2) &gt; 75% der LNF = Dauergrünland, Gras, Grünfutterpfl.; 3) Acker &lt; 10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</si>
</sst>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quot;€&quot;"/>
  </numFmts>
  <fonts count="14" x14ac:knownFonts="1">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sz val="10"/>
      <name val="Calibri"/>
      <family val="2"/>
      <scheme val="minor"/>
    </font>
    <font>
      <b/>
      <sz val="10"/>
      <name val="Calibri"/>
      <family val="2"/>
      <scheme val="minor"/>
    </font>
    <font>
      <sz val="9"/>
      <color theme="1"/>
      <name val="Calibri"/>
      <family val="2"/>
      <scheme val="minor"/>
    </font>
    <font>
      <u/>
      <sz val="11"/>
      <color theme="10"/>
      <name val="Calibri"/>
      <family val="2"/>
      <scheme val="minor"/>
    </font>
    <font>
      <b/>
      <u/>
      <sz val="10"/>
      <color theme="10"/>
      <name val="Calibri"/>
      <family val="2"/>
      <scheme val="minor"/>
    </font>
    <font>
      <b/>
      <u/>
      <sz val="11"/>
      <color theme="10"/>
      <name val="Calibri"/>
      <family val="2"/>
      <scheme val="minor"/>
    </font>
    <font>
      <sz val="10"/>
      <color rgb="FFFF0000"/>
      <name val="Calibri"/>
      <family val="2"/>
      <scheme val="minor"/>
    </font>
    <font>
      <b/>
      <sz val="9"/>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9" tint="0.39997558519241921"/>
        <bgColor indexed="64"/>
      </patternFill>
    </fill>
    <fill>
      <patternFill patternType="solid">
        <fgColor rgb="FFFFC000"/>
        <bgColor indexed="64"/>
      </patternFill>
    </fill>
    <fill>
      <patternFill patternType="solid">
        <fgColor theme="2" tint="-9.9978637043366805E-2"/>
        <bgColor indexed="64"/>
      </patternFill>
    </fill>
    <fill>
      <patternFill patternType="solid">
        <fgColor theme="0" tint="-0.249977111117893"/>
        <bgColor indexed="64"/>
      </patternFill>
    </fill>
    <fill>
      <patternFill patternType="solid">
        <fgColor theme="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right/>
      <top style="medium">
        <color auto="1"/>
      </top>
      <bottom/>
      <diagonal/>
    </border>
  </borders>
  <cellStyleXfs count="2">
    <xf numFmtId="0" fontId="0" fillId="0" borderId="0"/>
    <xf numFmtId="0" fontId="9" fillId="0" borderId="0" applyNumberFormat="0" applyFill="0" applyBorder="0" applyAlignment="0" applyProtection="0"/>
  </cellStyleXfs>
  <cellXfs count="194">
    <xf numFmtId="0" fontId="0" fillId="0" borderId="0" xfId="0"/>
    <xf numFmtId="0" fontId="1" fillId="0" borderId="1" xfId="0" applyFont="1" applyBorder="1"/>
    <xf numFmtId="0" fontId="1" fillId="0" borderId="0" xfId="0" applyFont="1"/>
    <xf numFmtId="0" fontId="3" fillId="0" borderId="0" xfId="0" applyFont="1"/>
    <xf numFmtId="0" fontId="4" fillId="0" borderId="0" xfId="0" applyFont="1" applyBorder="1" applyAlignment="1">
      <alignment horizontal="center"/>
    </xf>
    <xf numFmtId="0" fontId="4" fillId="0" borderId="0" xfId="0" applyFont="1"/>
    <xf numFmtId="4" fontId="4" fillId="0" borderId="0" xfId="0" applyNumberFormat="1" applyFont="1"/>
    <xf numFmtId="0" fontId="4" fillId="0" borderId="1" xfId="0" applyFont="1" applyBorder="1"/>
    <xf numFmtId="0" fontId="4" fillId="0" borderId="1" xfId="0" applyFont="1" applyFill="1" applyBorder="1"/>
    <xf numFmtId="4" fontId="3" fillId="0" borderId="1" xfId="0" applyNumberFormat="1" applyFont="1" applyBorder="1"/>
    <xf numFmtId="4" fontId="3" fillId="0" borderId="0" xfId="0" applyNumberFormat="1" applyFont="1" applyBorder="1"/>
    <xf numFmtId="2" fontId="3" fillId="0" borderId="1" xfId="0" applyNumberFormat="1" applyFont="1" applyBorder="1"/>
    <xf numFmtId="2" fontId="4" fillId="0" borderId="1" xfId="0" applyNumberFormat="1" applyFont="1" applyBorder="1"/>
    <xf numFmtId="4" fontId="4" fillId="0" borderId="1" xfId="0" applyNumberFormat="1" applyFont="1" applyBorder="1" applyAlignment="1">
      <alignment horizontal="center"/>
    </xf>
    <xf numFmtId="4" fontId="4" fillId="3" borderId="1" xfId="0" applyNumberFormat="1" applyFont="1" applyFill="1" applyBorder="1"/>
    <xf numFmtId="4" fontId="4" fillId="0" borderId="0" xfId="0" applyNumberFormat="1" applyFont="1" applyBorder="1"/>
    <xf numFmtId="4" fontId="4" fillId="0" borderId="8" xfId="0" applyNumberFormat="1" applyFont="1" applyBorder="1"/>
    <xf numFmtId="4" fontId="4" fillId="4" borderId="8" xfId="0" applyNumberFormat="1" applyFont="1" applyFill="1" applyBorder="1"/>
    <xf numFmtId="4" fontId="4" fillId="0" borderId="0" xfId="0" applyNumberFormat="1" applyFont="1" applyBorder="1" applyAlignment="1">
      <alignment horizontal="center"/>
    </xf>
    <xf numFmtId="4" fontId="4" fillId="4" borderId="1" xfId="0" applyNumberFormat="1" applyFont="1" applyFill="1" applyBorder="1"/>
    <xf numFmtId="4" fontId="3" fillId="0" borderId="0" xfId="0" applyNumberFormat="1" applyFont="1"/>
    <xf numFmtId="0" fontId="3" fillId="0" borderId="11" xfId="0" applyFont="1" applyBorder="1"/>
    <xf numFmtId="0" fontId="4" fillId="0" borderId="0" xfId="0" applyFont="1" applyBorder="1"/>
    <xf numFmtId="0" fontId="4" fillId="0" borderId="0" xfId="0" applyFont="1" applyFill="1" applyBorder="1"/>
    <xf numFmtId="0" fontId="5" fillId="0" borderId="0" xfId="0" applyFont="1"/>
    <xf numFmtId="0" fontId="4" fillId="0" borderId="7" xfId="0" applyFont="1" applyBorder="1"/>
    <xf numFmtId="0" fontId="3" fillId="0" borderId="3" xfId="0" applyFont="1" applyBorder="1"/>
    <xf numFmtId="0" fontId="3" fillId="0" borderId="12" xfId="0" applyFont="1" applyBorder="1"/>
    <xf numFmtId="0" fontId="3" fillId="0" borderId="13" xfId="0" applyFont="1" applyBorder="1"/>
    <xf numFmtId="0" fontId="3" fillId="0" borderId="6" xfId="0" applyFont="1" applyBorder="1"/>
    <xf numFmtId="0" fontId="3" fillId="0" borderId="0" xfId="0" applyFont="1" applyBorder="1"/>
    <xf numFmtId="0" fontId="3" fillId="0" borderId="14" xfId="0" applyFont="1" applyBorder="1"/>
    <xf numFmtId="0" fontId="3" fillId="0" borderId="4" xfId="0" applyFont="1" applyBorder="1"/>
    <xf numFmtId="0" fontId="3" fillId="0" borderId="15" xfId="0" applyFont="1" applyBorder="1"/>
    <xf numFmtId="0" fontId="3" fillId="0" borderId="5" xfId="0" applyFont="1" applyBorder="1"/>
    <xf numFmtId="0" fontId="3" fillId="0" borderId="9" xfId="0" applyFont="1" applyBorder="1"/>
    <xf numFmtId="0" fontId="3" fillId="0" borderId="10" xfId="0" applyFont="1" applyBorder="1"/>
    <xf numFmtId="0" fontId="4" fillId="0" borderId="13" xfId="0" applyFont="1" applyFill="1" applyBorder="1"/>
    <xf numFmtId="0" fontId="3" fillId="0" borderId="7" xfId="0" applyFont="1" applyBorder="1"/>
    <xf numFmtId="0" fontId="3" fillId="0" borderId="2" xfId="0" applyFont="1" applyBorder="1"/>
    <xf numFmtId="0" fontId="3" fillId="0" borderId="8" xfId="0" applyFont="1" applyBorder="1"/>
    <xf numFmtId="0" fontId="3" fillId="0" borderId="1" xfId="0" applyFont="1" applyBorder="1"/>
    <xf numFmtId="0" fontId="4" fillId="0" borderId="5" xfId="0" applyFont="1" applyBorder="1"/>
    <xf numFmtId="0" fontId="4" fillId="0" borderId="9" xfId="0" applyFont="1" applyBorder="1"/>
    <xf numFmtId="4" fontId="3" fillId="0" borderId="13" xfId="0" applyNumberFormat="1" applyFont="1" applyBorder="1"/>
    <xf numFmtId="4" fontId="3" fillId="0" borderId="14" xfId="0" applyNumberFormat="1" applyFont="1" applyBorder="1"/>
    <xf numFmtId="4" fontId="3" fillId="0" borderId="15" xfId="0" applyNumberFormat="1" applyFont="1" applyBorder="1"/>
    <xf numFmtId="4" fontId="3" fillId="0" borderId="10" xfId="0" applyNumberFormat="1" applyFont="1" applyBorder="1"/>
    <xf numFmtId="3" fontId="3" fillId="0" borderId="7" xfId="0" applyNumberFormat="1" applyFont="1" applyBorder="1"/>
    <xf numFmtId="3" fontId="3" fillId="0" borderId="2" xfId="0" applyNumberFormat="1" applyFont="1" applyBorder="1"/>
    <xf numFmtId="3" fontId="3" fillId="0" borderId="8" xfId="0" applyNumberFormat="1" applyFont="1" applyBorder="1"/>
    <xf numFmtId="3" fontId="3" fillId="0" borderId="1" xfId="0" applyNumberFormat="1" applyFont="1" applyBorder="1"/>
    <xf numFmtId="4" fontId="3" fillId="0" borderId="11" xfId="0" applyNumberFormat="1" applyFont="1" applyBorder="1"/>
    <xf numFmtId="0" fontId="3" fillId="0" borderId="16" xfId="0" applyFont="1" applyBorder="1"/>
    <xf numFmtId="4" fontId="3" fillId="0" borderId="16" xfId="0" applyNumberFormat="1" applyFont="1" applyBorder="1"/>
    <xf numFmtId="0" fontId="4" fillId="0" borderId="7" xfId="0" applyFont="1" applyBorder="1" applyAlignment="1">
      <alignment horizontal="center"/>
    </xf>
    <xf numFmtId="4" fontId="4" fillId="0" borderId="5" xfId="0" applyNumberFormat="1" applyFont="1" applyBorder="1"/>
    <xf numFmtId="4" fontId="3" fillId="0" borderId="5" xfId="0" applyNumberFormat="1" applyFont="1" applyBorder="1"/>
    <xf numFmtId="4" fontId="5" fillId="0" borderId="0" xfId="0" applyNumberFormat="1" applyFont="1"/>
    <xf numFmtId="0" fontId="3" fillId="0" borderId="15" xfId="0" applyFont="1" applyBorder="1" applyAlignment="1">
      <alignment horizontal="center"/>
    </xf>
    <xf numFmtId="0" fontId="3" fillId="0" borderId="5" xfId="0" applyFont="1" applyBorder="1" applyAlignment="1">
      <alignment horizontal="center"/>
    </xf>
    <xf numFmtId="0" fontId="3" fillId="0" borderId="10" xfId="0" applyFont="1" applyBorder="1" applyAlignment="1">
      <alignment horizontal="center"/>
    </xf>
    <xf numFmtId="0" fontId="4" fillId="0" borderId="10" xfId="0" applyFont="1" applyFill="1" applyBorder="1" applyAlignment="1">
      <alignment horizontal="center"/>
    </xf>
    <xf numFmtId="4" fontId="3" fillId="0" borderId="3" xfId="0" applyNumberFormat="1" applyFont="1" applyBorder="1"/>
    <xf numFmtId="4" fontId="3" fillId="0" borderId="6" xfId="0" applyNumberFormat="1" applyFont="1" applyBorder="1"/>
    <xf numFmtId="4" fontId="3" fillId="0" borderId="4" xfId="0" applyNumberFormat="1" applyFont="1" applyBorder="1"/>
    <xf numFmtId="164" fontId="3" fillId="0" borderId="8" xfId="0" applyNumberFormat="1" applyFont="1" applyBorder="1"/>
    <xf numFmtId="4" fontId="3" fillId="0" borderId="1" xfId="0" applyNumberFormat="1" applyFont="1" applyFill="1" applyBorder="1" applyAlignment="1">
      <alignment horizontal="center"/>
    </xf>
    <xf numFmtId="0" fontId="4" fillId="0" borderId="1" xfId="0" applyFont="1" applyBorder="1" applyAlignment="1">
      <alignment horizontal="center"/>
    </xf>
    <xf numFmtId="3" fontId="6" fillId="0" borderId="8" xfId="0" applyNumberFormat="1" applyFont="1" applyBorder="1"/>
    <xf numFmtId="0" fontId="3" fillId="0" borderId="6" xfId="0" applyFont="1" applyBorder="1" applyAlignment="1">
      <alignment horizontal="center"/>
    </xf>
    <xf numFmtId="0" fontId="3" fillId="0" borderId="14" xfId="0" applyFont="1" applyBorder="1" applyAlignment="1">
      <alignment horizontal="center"/>
    </xf>
    <xf numFmtId="0" fontId="3" fillId="0" borderId="4" xfId="0" applyFont="1" applyBorder="1" applyAlignment="1">
      <alignment horizontal="center"/>
    </xf>
    <xf numFmtId="0" fontId="4" fillId="0" borderId="13" xfId="0" applyFont="1" applyFill="1" applyBorder="1" applyAlignment="1">
      <alignment horizontal="center"/>
    </xf>
    <xf numFmtId="0" fontId="3" fillId="0" borderId="17" xfId="0" applyFont="1" applyBorder="1"/>
    <xf numFmtId="4" fontId="3" fillId="0" borderId="17" xfId="0" applyNumberFormat="1" applyFont="1" applyBorder="1"/>
    <xf numFmtId="0" fontId="4" fillId="0" borderId="0" xfId="0" applyFont="1" applyAlignment="1">
      <alignment horizontal="right"/>
    </xf>
    <xf numFmtId="4" fontId="4" fillId="0" borderId="0" xfId="0" applyNumberFormat="1" applyFont="1" applyFill="1" applyBorder="1"/>
    <xf numFmtId="0" fontId="4" fillId="0" borderId="1" xfId="0" applyFont="1" applyFill="1" applyBorder="1" applyAlignment="1">
      <alignment horizontal="center"/>
    </xf>
    <xf numFmtId="0" fontId="3" fillId="0" borderId="0" xfId="0" applyFont="1" applyFill="1" applyBorder="1"/>
    <xf numFmtId="4" fontId="3" fillId="0" borderId="0" xfId="0" applyNumberFormat="1" applyFont="1" applyFill="1" applyBorder="1"/>
    <xf numFmtId="0" fontId="4" fillId="0" borderId="0" xfId="0" applyFont="1" applyFill="1" applyBorder="1" applyAlignment="1">
      <alignment horizontal="center"/>
    </xf>
    <xf numFmtId="3" fontId="3" fillId="0" borderId="0" xfId="0" applyNumberFormat="1" applyFont="1" applyFill="1" applyBorder="1"/>
    <xf numFmtId="0" fontId="3" fillId="0" borderId="0" xfId="0" applyFont="1" applyFill="1" applyBorder="1" applyAlignment="1">
      <alignment horizontal="center"/>
    </xf>
    <xf numFmtId="164" fontId="3" fillId="0" borderId="0" xfId="0" applyNumberFormat="1" applyFont="1" applyFill="1" applyBorder="1"/>
    <xf numFmtId="0" fontId="5" fillId="0" borderId="0" xfId="0" applyFont="1" applyBorder="1"/>
    <xf numFmtId="4" fontId="2" fillId="0" borderId="0" xfId="0" applyNumberFormat="1" applyFont="1"/>
    <xf numFmtId="0" fontId="2" fillId="0" borderId="0" xfId="0" applyFont="1"/>
    <xf numFmtId="4" fontId="3" fillId="0" borderId="5" xfId="0" applyNumberFormat="1" applyFont="1" applyBorder="1" applyAlignment="1">
      <alignment wrapText="1"/>
    </xf>
    <xf numFmtId="0" fontId="4" fillId="0" borderId="2" xfId="0" applyFont="1" applyFill="1" applyBorder="1" applyAlignment="1">
      <alignment horizontal="center"/>
    </xf>
    <xf numFmtId="0" fontId="2" fillId="0" borderId="0" xfId="0" applyFont="1" applyAlignment="1">
      <alignment horizontal="center"/>
    </xf>
    <xf numFmtId="0" fontId="0" fillId="0" borderId="0" xfId="0" applyAlignment="1">
      <alignment horizontal="center"/>
    </xf>
    <xf numFmtId="0" fontId="1" fillId="0" borderId="1" xfId="0" applyFont="1" applyBorder="1" applyAlignment="1">
      <alignment horizontal="center"/>
    </xf>
    <xf numFmtId="0" fontId="0" fillId="0" borderId="0" xfId="0" applyBorder="1"/>
    <xf numFmtId="2" fontId="1" fillId="0" borderId="0" xfId="0" applyNumberFormat="1" applyFont="1" applyBorder="1" applyAlignment="1">
      <alignment horizontal="center"/>
    </xf>
    <xf numFmtId="0" fontId="4" fillId="0" borderId="10" xfId="0" applyFont="1" applyBorder="1" applyAlignment="1">
      <alignment horizontal="center"/>
    </xf>
    <xf numFmtId="0" fontId="3" fillId="0" borderId="0" xfId="0" applyFont="1" applyAlignment="1">
      <alignment horizontal="center"/>
    </xf>
    <xf numFmtId="0" fontId="3" fillId="0" borderId="13" xfId="0" applyFont="1" applyBorder="1" applyAlignment="1">
      <alignment horizontal="center"/>
    </xf>
    <xf numFmtId="2" fontId="0" fillId="0" borderId="0" xfId="0" applyNumberFormat="1" applyBorder="1" applyAlignment="1">
      <alignment horizontal="center"/>
    </xf>
    <xf numFmtId="0" fontId="3" fillId="0" borderId="1" xfId="0" applyFont="1" applyBorder="1" applyAlignment="1">
      <alignment horizontal="center"/>
    </xf>
    <xf numFmtId="2" fontId="3" fillId="0" borderId="1" xfId="0" applyNumberFormat="1" applyFont="1" applyBorder="1" applyAlignment="1">
      <alignment horizontal="center"/>
    </xf>
    <xf numFmtId="2" fontId="4" fillId="0" borderId="1" xfId="0" applyNumberFormat="1" applyFont="1" applyBorder="1" applyAlignment="1">
      <alignment horizontal="center"/>
    </xf>
    <xf numFmtId="0" fontId="3" fillId="0" borderId="1" xfId="0" applyFont="1" applyFill="1" applyBorder="1"/>
    <xf numFmtId="0" fontId="3" fillId="0" borderId="1" xfId="0" applyFont="1" applyFill="1" applyBorder="1" applyAlignment="1">
      <alignment horizontal="right"/>
    </xf>
    <xf numFmtId="0" fontId="0" fillId="0" borderId="0" xfId="0" applyProtection="1">
      <protection locked="0"/>
    </xf>
    <xf numFmtId="1" fontId="3" fillId="6" borderId="1" xfId="0" applyNumberFormat="1" applyFont="1" applyFill="1" applyBorder="1" applyAlignment="1" applyProtection="1">
      <alignment horizontal="center"/>
      <protection locked="0"/>
    </xf>
    <xf numFmtId="0" fontId="3" fillId="6" borderId="1" xfId="0" applyFont="1" applyFill="1" applyBorder="1" applyAlignment="1" applyProtection="1">
      <alignment horizontal="center"/>
      <protection locked="0"/>
    </xf>
    <xf numFmtId="2" fontId="3" fillId="6" borderId="1" xfId="0" applyNumberFormat="1" applyFont="1" applyFill="1" applyBorder="1" applyAlignment="1" applyProtection="1">
      <alignment horizontal="center"/>
      <protection locked="0"/>
    </xf>
    <xf numFmtId="3" fontId="3" fillId="2" borderId="1" xfId="0" applyNumberFormat="1" applyFont="1" applyFill="1" applyBorder="1" applyAlignment="1" applyProtection="1">
      <alignment horizontal="center"/>
      <protection locked="0"/>
    </xf>
    <xf numFmtId="4" fontId="3" fillId="2" borderId="1" xfId="0" applyNumberFormat="1" applyFont="1" applyFill="1" applyBorder="1" applyAlignment="1" applyProtection="1">
      <alignment horizontal="center"/>
      <protection locked="0"/>
    </xf>
    <xf numFmtId="2" fontId="3" fillId="2" borderId="1" xfId="0" applyNumberFormat="1" applyFont="1" applyFill="1" applyBorder="1" applyAlignment="1" applyProtection="1">
      <alignment horizontal="center"/>
      <protection locked="0"/>
    </xf>
    <xf numFmtId="1" fontId="3" fillId="2" borderId="1" xfId="0" applyNumberFormat="1" applyFont="1" applyFill="1" applyBorder="1" applyAlignment="1" applyProtection="1">
      <alignment horizontal="center"/>
      <protection locked="0"/>
    </xf>
    <xf numFmtId="2" fontId="3" fillId="5" borderId="7" xfId="0" applyNumberFormat="1" applyFont="1" applyFill="1" applyBorder="1" applyAlignment="1" applyProtection="1">
      <alignment horizontal="center"/>
      <protection locked="0"/>
    </xf>
    <xf numFmtId="2" fontId="3" fillId="5" borderId="2" xfId="0" applyNumberFormat="1" applyFont="1" applyFill="1" applyBorder="1" applyAlignment="1" applyProtection="1">
      <alignment horizontal="center"/>
      <protection locked="0"/>
    </xf>
    <xf numFmtId="2" fontId="3" fillId="5" borderId="8" xfId="0" applyNumberFormat="1" applyFont="1" applyFill="1" applyBorder="1" applyAlignment="1" applyProtection="1">
      <alignment horizontal="center"/>
      <protection locked="0"/>
    </xf>
    <xf numFmtId="2" fontId="3" fillId="5" borderId="1" xfId="0" applyNumberFormat="1" applyFont="1" applyFill="1" applyBorder="1" applyAlignment="1" applyProtection="1">
      <alignment horizontal="center"/>
      <protection locked="0"/>
    </xf>
    <xf numFmtId="0" fontId="3" fillId="2" borderId="7"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8" xfId="0"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0" fillId="0" borderId="0" xfId="0" applyProtection="1">
      <protection hidden="1"/>
    </xf>
    <xf numFmtId="4" fontId="3" fillId="0" borderId="13" xfId="0" applyNumberFormat="1" applyFont="1" applyBorder="1" applyProtection="1">
      <protection hidden="1"/>
    </xf>
    <xf numFmtId="4" fontId="3" fillId="0" borderId="1" xfId="0" applyNumberFormat="1" applyFont="1" applyFill="1" applyBorder="1" applyProtection="1">
      <protection hidden="1"/>
    </xf>
    <xf numFmtId="4" fontId="4" fillId="4" borderId="1" xfId="0" applyNumberFormat="1" applyFont="1" applyFill="1" applyBorder="1" applyProtection="1">
      <protection hidden="1"/>
    </xf>
    <xf numFmtId="2" fontId="7" fillId="0" borderId="1" xfId="0" applyNumberFormat="1" applyFont="1" applyBorder="1" applyAlignment="1" applyProtection="1">
      <alignment horizontal="center"/>
      <protection hidden="1"/>
    </xf>
    <xf numFmtId="2" fontId="4" fillId="0" borderId="1" xfId="0" applyNumberFormat="1" applyFont="1" applyBorder="1" applyAlignment="1" applyProtection="1">
      <alignment horizontal="center"/>
      <protection hidden="1"/>
    </xf>
    <xf numFmtId="165" fontId="3" fillId="0" borderId="1" xfId="0" applyNumberFormat="1" applyFont="1" applyBorder="1"/>
    <xf numFmtId="165" fontId="4" fillId="4" borderId="1" xfId="0" applyNumberFormat="1" applyFont="1" applyFill="1" applyBorder="1"/>
    <xf numFmtId="0" fontId="3" fillId="7" borderId="1" xfId="0" applyFont="1" applyFill="1" applyBorder="1" applyAlignment="1">
      <alignment horizontal="center"/>
    </xf>
    <xf numFmtId="4" fontId="3" fillId="7" borderId="1" xfId="0" applyNumberFormat="1" applyFont="1" applyFill="1" applyBorder="1" applyAlignment="1">
      <alignment horizontal="center"/>
    </xf>
    <xf numFmtId="0" fontId="10" fillId="0" borderId="0" xfId="1" applyFont="1" applyBorder="1"/>
    <xf numFmtId="0" fontId="11" fillId="0" borderId="0" xfId="1" applyFont="1"/>
    <xf numFmtId="0" fontId="4" fillId="0" borderId="1" xfId="0" applyFont="1" applyBorder="1" applyAlignment="1">
      <alignment horizontal="center"/>
    </xf>
    <xf numFmtId="164" fontId="12" fillId="0" borderId="7" xfId="0" applyNumberFormat="1" applyFont="1" applyBorder="1"/>
    <xf numFmtId="4" fontId="8" fillId="0" borderId="2" xfId="0" applyNumberFormat="1" applyFont="1" applyBorder="1" applyAlignment="1">
      <alignment horizontal="center"/>
    </xf>
    <xf numFmtId="0" fontId="8" fillId="0" borderId="2" xfId="0" applyFont="1" applyBorder="1" applyAlignment="1">
      <alignment horizontal="center"/>
    </xf>
    <xf numFmtId="0" fontId="8" fillId="0" borderId="8" xfId="0" applyFont="1" applyBorder="1" applyAlignment="1">
      <alignment horizontal="center"/>
    </xf>
    <xf numFmtId="164" fontId="6" fillId="0" borderId="2" xfId="0" applyNumberFormat="1" applyFont="1" applyBorder="1"/>
    <xf numFmtId="3" fontId="6" fillId="0" borderId="2" xfId="0" applyNumberFormat="1" applyFont="1" applyBorder="1"/>
    <xf numFmtId="0" fontId="13" fillId="0" borderId="3" xfId="0" applyFont="1" applyBorder="1"/>
    <xf numFmtId="0" fontId="3" fillId="0" borderId="0" xfId="0" applyFont="1" applyBorder="1" applyAlignment="1">
      <alignment horizontal="center"/>
    </xf>
    <xf numFmtId="3" fontId="3" fillId="0" borderId="0" xfId="0" applyNumberFormat="1" applyFont="1" applyBorder="1"/>
    <xf numFmtId="0" fontId="3" fillId="0" borderId="9" xfId="0" applyFont="1" applyBorder="1" applyAlignment="1">
      <alignment horizontal="center"/>
    </xf>
    <xf numFmtId="0" fontId="3" fillId="0" borderId="11" xfId="0" applyFont="1" applyBorder="1" applyAlignment="1">
      <alignment horizontal="center"/>
    </xf>
    <xf numFmtId="0" fontId="3" fillId="2" borderId="9" xfId="0" applyFont="1" applyFill="1" applyBorder="1" applyAlignment="1" applyProtection="1">
      <alignment horizontal="center"/>
      <protection locked="0"/>
    </xf>
    <xf numFmtId="3" fontId="3" fillId="0" borderId="7" xfId="0" applyNumberFormat="1" applyFont="1" applyBorder="1" applyAlignment="1">
      <alignment horizontal="right"/>
    </xf>
    <xf numFmtId="3" fontId="3" fillId="0" borderId="2" xfId="0" applyNumberFormat="1" applyFont="1" applyBorder="1" applyAlignment="1">
      <alignment horizontal="right"/>
    </xf>
    <xf numFmtId="4" fontId="3" fillId="0" borderId="2" xfId="0" applyNumberFormat="1" applyFont="1" applyBorder="1"/>
    <xf numFmtId="4" fontId="3" fillId="0" borderId="8" xfId="0" applyNumberFormat="1" applyFont="1" applyBorder="1"/>
    <xf numFmtId="0" fontId="5" fillId="0" borderId="0" xfId="0" applyFont="1" applyAlignment="1">
      <alignment horizontal="left"/>
    </xf>
    <xf numFmtId="4" fontId="5" fillId="0" borderId="5" xfId="0" applyNumberFormat="1" applyFont="1" applyBorder="1"/>
    <xf numFmtId="4" fontId="5" fillId="0" borderId="0" xfId="0" applyNumberFormat="1" applyFont="1" applyBorder="1"/>
    <xf numFmtId="2" fontId="4" fillId="0" borderId="1" xfId="0" applyNumberFormat="1" applyFont="1" applyBorder="1" applyAlignment="1" applyProtection="1">
      <alignment horizontal="center"/>
    </xf>
    <xf numFmtId="0" fontId="3" fillId="0" borderId="7" xfId="0" applyFont="1" applyFill="1" applyBorder="1" applyAlignment="1" applyProtection="1">
      <alignment horizontal="center"/>
    </xf>
    <xf numFmtId="0" fontId="3" fillId="0" borderId="0" xfId="0" applyFont="1" applyFill="1" applyBorder="1" applyAlignment="1" applyProtection="1">
      <alignment horizontal="center"/>
    </xf>
    <xf numFmtId="3" fontId="3" fillId="0" borderId="1" xfId="0" applyNumberFormat="1" applyFont="1" applyBorder="1" applyAlignment="1">
      <alignment horizontal="right"/>
    </xf>
    <xf numFmtId="0" fontId="5" fillId="0" borderId="5" xfId="0" applyFont="1" applyBorder="1"/>
    <xf numFmtId="3" fontId="5" fillId="0" borderId="9" xfId="0" applyNumberFormat="1" applyFont="1" applyBorder="1"/>
    <xf numFmtId="0" fontId="4" fillId="0" borderId="16" xfId="0" applyFont="1" applyBorder="1"/>
    <xf numFmtId="0" fontId="2" fillId="0" borderId="0" xfId="0" applyFont="1" applyProtection="1"/>
    <xf numFmtId="0" fontId="0" fillId="0" borderId="4" xfId="0" applyBorder="1" applyAlignment="1">
      <alignment vertical="center"/>
    </xf>
    <xf numFmtId="0" fontId="3" fillId="0" borderId="3" xfId="0" applyFont="1" applyBorder="1" applyAlignment="1">
      <alignment vertical="center"/>
    </xf>
    <xf numFmtId="0" fontId="0" fillId="0" borderId="6" xfId="0" applyBorder="1" applyAlignment="1">
      <alignment vertical="center"/>
    </xf>
    <xf numFmtId="0" fontId="4" fillId="0" borderId="1" xfId="0" applyFont="1" applyBorder="1" applyAlignment="1">
      <alignment horizontal="center"/>
    </xf>
    <xf numFmtId="0" fontId="1" fillId="0" borderId="1" xfId="0" applyFont="1" applyBorder="1" applyAlignment="1">
      <alignment horizontal="center"/>
    </xf>
    <xf numFmtId="4" fontId="3" fillId="2" borderId="1" xfId="0" applyNumberFormat="1" applyFont="1" applyFill="1" applyBorder="1" applyAlignment="1" applyProtection="1">
      <alignment horizontal="center"/>
      <protection locked="0"/>
    </xf>
    <xf numFmtId="0" fontId="0" fillId="0" borderId="1" xfId="0" applyBorder="1" applyAlignment="1" applyProtection="1">
      <protection locked="0"/>
    </xf>
    <xf numFmtId="0" fontId="4" fillId="0" borderId="7" xfId="0" applyFont="1" applyFill="1" applyBorder="1" applyAlignment="1">
      <alignment vertical="center"/>
    </xf>
    <xf numFmtId="0" fontId="0" fillId="0" borderId="8" xfId="0" applyBorder="1" applyAlignment="1">
      <alignment vertical="center"/>
    </xf>
    <xf numFmtId="4" fontId="4" fillId="0" borderId="12" xfId="0" applyNumberFormat="1" applyFont="1" applyBorder="1" applyAlignment="1"/>
    <xf numFmtId="0" fontId="1" fillId="0" borderId="13" xfId="0" applyFont="1" applyBorder="1" applyAlignment="1"/>
    <xf numFmtId="0" fontId="4" fillId="0" borderId="3" xfId="0" applyFont="1" applyBorder="1" applyAlignment="1">
      <alignment horizontal="center"/>
    </xf>
    <xf numFmtId="0" fontId="0" fillId="0" borderId="13" xfId="0" applyBorder="1" applyAlignment="1">
      <alignment horizontal="center"/>
    </xf>
    <xf numFmtId="4" fontId="4" fillId="0" borderId="3" xfId="0" applyNumberFormat="1" applyFont="1" applyBorder="1" applyAlignment="1">
      <alignment vertical="center"/>
    </xf>
    <xf numFmtId="4" fontId="4" fillId="0" borderId="13" xfId="0" applyNumberFormat="1" applyFont="1" applyBorder="1" applyAlignment="1">
      <alignment vertical="center"/>
    </xf>
    <xf numFmtId="0" fontId="0" fillId="0" borderId="15" xfId="0" applyBorder="1" applyAlignment="1">
      <alignment vertical="center"/>
    </xf>
    <xf numFmtId="0" fontId="4" fillId="0" borderId="3" xfId="0" applyFont="1" applyBorder="1" applyAlignment="1">
      <alignment horizontal="center" vertical="center"/>
    </xf>
    <xf numFmtId="0" fontId="0" fillId="0" borderId="13" xfId="0" applyBorder="1" applyAlignment="1">
      <alignment vertical="center"/>
    </xf>
    <xf numFmtId="0" fontId="3" fillId="0" borderId="4" xfId="0" applyFont="1" applyBorder="1" applyAlignment="1">
      <alignment horizontal="center"/>
    </xf>
    <xf numFmtId="0" fontId="0" fillId="0" borderId="15" xfId="0" applyBorder="1" applyAlignment="1">
      <alignment horizontal="center"/>
    </xf>
    <xf numFmtId="4" fontId="3" fillId="0" borderId="0" xfId="0" applyNumberFormat="1" applyFont="1" applyAlignment="1">
      <alignment vertical="center" wrapText="1"/>
    </xf>
    <xf numFmtId="0" fontId="0" fillId="0" borderId="0" xfId="0" applyAlignment="1">
      <alignment vertical="center" wrapText="1"/>
    </xf>
    <xf numFmtId="0" fontId="4" fillId="4" borderId="1" xfId="0" applyFont="1" applyFill="1" applyBorder="1" applyAlignment="1">
      <alignment horizontal="center"/>
    </xf>
    <xf numFmtId="0" fontId="3" fillId="4" borderId="1" xfId="0" applyFont="1" applyFill="1" applyBorder="1" applyAlignment="1">
      <alignment horizontal="center"/>
    </xf>
    <xf numFmtId="0" fontId="4" fillId="3" borderId="1" xfId="0" applyFont="1" applyFill="1" applyBorder="1" applyAlignment="1">
      <alignment horizontal="center"/>
    </xf>
    <xf numFmtId="0" fontId="4" fillId="4" borderId="5" xfId="0" applyFont="1" applyFill="1" applyBorder="1" applyAlignment="1">
      <alignment horizontal="center"/>
    </xf>
    <xf numFmtId="0" fontId="3" fillId="4" borderId="9" xfId="0" applyFont="1" applyFill="1" applyBorder="1" applyAlignment="1">
      <alignment horizontal="center"/>
    </xf>
    <xf numFmtId="0" fontId="3" fillId="4" borderId="10" xfId="0" applyFont="1" applyFill="1" applyBorder="1" applyAlignment="1">
      <alignment horizontal="center"/>
    </xf>
    <xf numFmtId="0" fontId="6" fillId="0" borderId="0" xfId="0" applyFont="1" applyFill="1" applyBorder="1" applyAlignment="1">
      <alignment wrapText="1"/>
    </xf>
    <xf numFmtId="0" fontId="0" fillId="0" borderId="0" xfId="0" applyAlignment="1">
      <alignment wrapText="1"/>
    </xf>
    <xf numFmtId="0" fontId="3" fillId="0" borderId="6" xfId="0" applyFont="1" applyBorder="1" applyAlignment="1">
      <alignment vertical="center" wrapText="1"/>
    </xf>
    <xf numFmtId="0" fontId="0" fillId="0" borderId="4" xfId="0" applyBorder="1" applyAlignment="1">
      <alignment vertical="center" wrapText="1"/>
    </xf>
    <xf numFmtId="0" fontId="3" fillId="0" borderId="12" xfId="0" applyFont="1" applyFill="1" applyBorder="1"/>
    <xf numFmtId="0" fontId="5" fillId="0" borderId="2" xfId="0" applyFont="1" applyBorder="1" applyAlignment="1">
      <alignment horizontal="right"/>
    </xf>
  </cellXfs>
  <cellStyles count="2">
    <cellStyle name="Link" xfId="1" builtinId="8"/>
    <cellStyle name="Standard"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lwk.lu"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447675</xdr:colOff>
      <xdr:row>2</xdr:row>
      <xdr:rowOff>66675</xdr:rowOff>
    </xdr:from>
    <xdr:to>
      <xdr:col>0</xdr:col>
      <xdr:colOff>2341391</xdr:colOff>
      <xdr:row>13</xdr:row>
      <xdr:rowOff>133350</xdr:rowOff>
    </xdr:to>
    <xdr:pic>
      <xdr:nvPicPr>
        <xdr:cNvPr id="3" name="Grafik 2">
          <a:hlinkClick xmlns:r="http://schemas.openxmlformats.org/officeDocument/2006/relationships" r:id="rId1"/>
          <a:extLst>
            <a:ext uri="{FF2B5EF4-FFF2-40B4-BE49-F238E27FC236}">
              <a16:creationId xmlns:a16="http://schemas.microsoft.com/office/drawing/2014/main" id="{B6BE9B7C-64E5-461F-BCE3-1B7BF930556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47675" y="428625"/>
          <a:ext cx="1893716" cy="1847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info@lwk.lu" TargetMode="External"/><Relationship Id="rId2" Type="http://schemas.openxmlformats.org/officeDocument/2006/relationships/hyperlink" Target="http://www.lwk.lu/" TargetMode="External"/><Relationship Id="rId1" Type="http://schemas.openxmlformats.org/officeDocument/2006/relationships/hyperlink" Target="https://agriculture.public.lu/de/actualites/dossiers/2020/gemeinsame-europaische-agrarpolitik-2021-2027.html"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663F8-ACB4-4BA2-83C7-2809B4A1EBD8}">
  <dimension ref="A1:R152"/>
  <sheetViews>
    <sheetView tabSelected="1" workbookViewId="0">
      <selection activeCell="B4" sqref="B4"/>
    </sheetView>
  </sheetViews>
  <sheetFormatPr baseColWidth="10" defaultRowHeight="12.75" x14ac:dyDescent="0.2"/>
  <cols>
    <col min="1" max="1" width="40.5703125" style="3" customWidth="1"/>
    <col min="2" max="2" width="17.7109375" style="3" customWidth="1"/>
    <col min="3" max="3" width="17.5703125" style="3" bestFit="1" customWidth="1"/>
    <col min="4" max="4" width="12" style="3" customWidth="1"/>
    <col min="5" max="5" width="16.28515625" style="3" bestFit="1" customWidth="1"/>
    <col min="6" max="6" width="3.28515625" style="3" customWidth="1"/>
    <col min="7" max="7" width="18.7109375" style="3" bestFit="1" customWidth="1"/>
    <col min="8" max="8" width="9.28515625" style="3" bestFit="1" customWidth="1"/>
    <col min="9" max="9" width="15.42578125" style="3" bestFit="1" customWidth="1"/>
    <col min="10" max="10" width="17.5703125" style="3" bestFit="1" customWidth="1"/>
    <col min="11" max="11" width="16.140625" style="20" customWidth="1"/>
    <col min="12" max="12" width="17.5703125" style="3" bestFit="1" customWidth="1"/>
    <col min="13" max="13" width="17.140625" style="3" bestFit="1" customWidth="1"/>
    <col min="14" max="14" width="17.5703125" style="3" bestFit="1" customWidth="1"/>
    <col min="15" max="15" width="15.42578125" style="3" bestFit="1" customWidth="1"/>
    <col min="16" max="16" width="17.5703125" style="3" bestFit="1" customWidth="1"/>
    <col min="17" max="18" width="15.42578125" style="3" bestFit="1" customWidth="1"/>
    <col min="19" max="16384" width="11.42578125" style="3"/>
  </cols>
  <sheetData>
    <row r="1" spans="1:17" ht="15.75" x14ac:dyDescent="0.25">
      <c r="A1" s="159" t="s">
        <v>77</v>
      </c>
      <c r="B1" s="184" t="s">
        <v>7</v>
      </c>
      <c r="C1" s="184"/>
      <c r="D1" s="184"/>
      <c r="E1" s="184"/>
      <c r="F1" s="4"/>
      <c r="G1" s="185">
        <v>2023</v>
      </c>
      <c r="H1" s="186"/>
      <c r="I1" s="187"/>
      <c r="J1" s="182">
        <v>2024</v>
      </c>
      <c r="K1" s="183"/>
      <c r="L1" s="182">
        <v>2025</v>
      </c>
      <c r="M1" s="183"/>
      <c r="N1" s="182">
        <v>2026</v>
      </c>
      <c r="O1" s="183"/>
      <c r="P1" s="182">
        <v>2027</v>
      </c>
      <c r="Q1" s="183"/>
    </row>
    <row r="2" spans="1:17" x14ac:dyDescent="0.2">
      <c r="E2" s="5"/>
      <c r="F2" s="5"/>
      <c r="G2" s="5"/>
      <c r="H2" s="5"/>
      <c r="I2" s="5"/>
      <c r="J2" s="5"/>
      <c r="K2" s="6"/>
      <c r="L2" s="5"/>
      <c r="M2" s="5"/>
      <c r="N2" s="5"/>
      <c r="O2" s="5"/>
      <c r="P2" s="5"/>
    </row>
    <row r="3" spans="1:17" x14ac:dyDescent="0.2">
      <c r="A3" s="5" t="s">
        <v>2</v>
      </c>
      <c r="B3" s="68" t="s">
        <v>73</v>
      </c>
      <c r="C3" s="68" t="s">
        <v>0</v>
      </c>
      <c r="D3" s="68" t="s">
        <v>1</v>
      </c>
      <c r="E3" s="78" t="s">
        <v>3</v>
      </c>
      <c r="F3" s="89"/>
      <c r="G3" s="68" t="s">
        <v>0</v>
      </c>
      <c r="H3" s="68" t="s">
        <v>1</v>
      </c>
      <c r="I3" s="78" t="s">
        <v>3</v>
      </c>
      <c r="J3" s="68" t="s">
        <v>0</v>
      </c>
      <c r="K3" s="78" t="s">
        <v>3</v>
      </c>
      <c r="L3" s="68" t="s">
        <v>0</v>
      </c>
      <c r="M3" s="78" t="s">
        <v>3</v>
      </c>
      <c r="N3" s="68" t="s">
        <v>0</v>
      </c>
      <c r="O3" s="78" t="s">
        <v>3</v>
      </c>
      <c r="P3" s="68" t="s">
        <v>0</v>
      </c>
      <c r="Q3" s="78" t="s">
        <v>3</v>
      </c>
    </row>
    <row r="4" spans="1:17" x14ac:dyDescent="0.2">
      <c r="B4" s="108"/>
      <c r="C4" s="109"/>
      <c r="D4" s="109"/>
      <c r="E4" s="9">
        <f>D4*C4</f>
        <v>0</v>
      </c>
      <c r="F4" s="10"/>
      <c r="G4" s="11">
        <f>IF(C4=0,0,((C4*0.7)+((P4-(C4*0.7))*1/5)))</f>
        <v>0</v>
      </c>
      <c r="H4" s="110"/>
      <c r="I4" s="9">
        <f>H4*G4</f>
        <v>0</v>
      </c>
      <c r="J4" s="11">
        <f>IF(C4=0,0,(G4+((P4-G4)*1/4)))</f>
        <v>0</v>
      </c>
      <c r="K4" s="9">
        <f>H4*J4</f>
        <v>0</v>
      </c>
      <c r="L4" s="11">
        <f>IF(C4=0,0,(J4+((P4-J4)*1/3)))</f>
        <v>0</v>
      </c>
      <c r="M4" s="9">
        <f>H4*L4</f>
        <v>0</v>
      </c>
      <c r="N4" s="11">
        <f>IF(C4=0,0,(L4+((P4-L4)*1/2)))</f>
        <v>0</v>
      </c>
      <c r="O4" s="9">
        <f>H4*N4</f>
        <v>0</v>
      </c>
      <c r="P4" s="12">
        <v>131.65</v>
      </c>
      <c r="Q4" s="9">
        <f>H4*P4</f>
        <v>0</v>
      </c>
    </row>
    <row r="5" spans="1:17" x14ac:dyDescent="0.2">
      <c r="B5" s="108"/>
      <c r="C5" s="109"/>
      <c r="D5" s="109"/>
      <c r="E5" s="9">
        <f t="shared" ref="E5:E8" si="0">D5*C5</f>
        <v>0</v>
      </c>
      <c r="F5" s="10"/>
      <c r="G5" s="11">
        <f t="shared" ref="G5:G8" si="1">IF(C5=0,0,((C5*0.7)+((P5-(C5*0.7))*1/5)))</f>
        <v>0</v>
      </c>
      <c r="H5" s="110"/>
      <c r="I5" s="9">
        <f t="shared" ref="I5:I8" si="2">H5*G5</f>
        <v>0</v>
      </c>
      <c r="J5" s="11">
        <f t="shared" ref="J5:J8" si="3">IF(C5=0,0,(G5+((P5-G5)*1/4)))</f>
        <v>0</v>
      </c>
      <c r="K5" s="9">
        <f t="shared" ref="K5:K8" si="4">H5*J5</f>
        <v>0</v>
      </c>
      <c r="L5" s="11">
        <f t="shared" ref="L5:L8" si="5">IF(C5=0,0,(J5+((P5-J5)*1/3)))</f>
        <v>0</v>
      </c>
      <c r="M5" s="9">
        <f t="shared" ref="M5:M8" si="6">H5*L5</f>
        <v>0</v>
      </c>
      <c r="N5" s="11">
        <f t="shared" ref="N5:N8" si="7">IF(C5=0,0,(L5+((P5-L5)*1/2)))</f>
        <v>0</v>
      </c>
      <c r="O5" s="9">
        <f t="shared" ref="O5:O8" si="8">H5*N5</f>
        <v>0</v>
      </c>
      <c r="P5" s="12">
        <v>131.65</v>
      </c>
      <c r="Q5" s="9">
        <f>H5*P5</f>
        <v>0</v>
      </c>
    </row>
    <row r="6" spans="1:17" x14ac:dyDescent="0.2">
      <c r="B6" s="108"/>
      <c r="C6" s="109"/>
      <c r="D6" s="109"/>
      <c r="E6" s="9">
        <f t="shared" si="0"/>
        <v>0</v>
      </c>
      <c r="F6" s="10"/>
      <c r="G6" s="11">
        <f t="shared" si="1"/>
        <v>0</v>
      </c>
      <c r="H6" s="110"/>
      <c r="I6" s="9">
        <f t="shared" si="2"/>
        <v>0</v>
      </c>
      <c r="J6" s="11">
        <f t="shared" si="3"/>
        <v>0</v>
      </c>
      <c r="K6" s="9">
        <f>H6*J6</f>
        <v>0</v>
      </c>
      <c r="L6" s="11">
        <f t="shared" si="5"/>
        <v>0</v>
      </c>
      <c r="M6" s="9">
        <f t="shared" si="6"/>
        <v>0</v>
      </c>
      <c r="N6" s="11">
        <f>IF(C6=0,0,(L6+((P6-L6)*1/2)))</f>
        <v>0</v>
      </c>
      <c r="O6" s="9">
        <f t="shared" si="8"/>
        <v>0</v>
      </c>
      <c r="P6" s="12">
        <v>131.65</v>
      </c>
      <c r="Q6" s="9">
        <f>H6*P6</f>
        <v>0</v>
      </c>
    </row>
    <row r="7" spans="1:17" x14ac:dyDescent="0.2">
      <c r="B7" s="108"/>
      <c r="C7" s="109"/>
      <c r="D7" s="109"/>
      <c r="E7" s="9">
        <f t="shared" si="0"/>
        <v>0</v>
      </c>
      <c r="F7" s="10"/>
      <c r="G7" s="11">
        <f t="shared" si="1"/>
        <v>0</v>
      </c>
      <c r="H7" s="110"/>
      <c r="I7" s="9">
        <f t="shared" si="2"/>
        <v>0</v>
      </c>
      <c r="J7" s="11">
        <f t="shared" si="3"/>
        <v>0</v>
      </c>
      <c r="K7" s="9">
        <f>H7*J7</f>
        <v>0</v>
      </c>
      <c r="L7" s="11">
        <f t="shared" si="5"/>
        <v>0</v>
      </c>
      <c r="M7" s="9">
        <f t="shared" si="6"/>
        <v>0</v>
      </c>
      <c r="N7" s="11">
        <f t="shared" si="7"/>
        <v>0</v>
      </c>
      <c r="O7" s="9">
        <f t="shared" si="8"/>
        <v>0</v>
      </c>
      <c r="P7" s="12">
        <v>131.65</v>
      </c>
      <c r="Q7" s="9">
        <f>H7*P7</f>
        <v>0</v>
      </c>
    </row>
    <row r="8" spans="1:17" x14ac:dyDescent="0.2">
      <c r="B8" s="108"/>
      <c r="C8" s="109"/>
      <c r="D8" s="109"/>
      <c r="E8" s="9">
        <f t="shared" si="0"/>
        <v>0</v>
      </c>
      <c r="F8" s="10"/>
      <c r="G8" s="11">
        <f t="shared" si="1"/>
        <v>0</v>
      </c>
      <c r="H8" s="110"/>
      <c r="I8" s="9">
        <f t="shared" si="2"/>
        <v>0</v>
      </c>
      <c r="J8" s="11">
        <f t="shared" si="3"/>
        <v>0</v>
      </c>
      <c r="K8" s="9">
        <f t="shared" si="4"/>
        <v>0</v>
      </c>
      <c r="L8" s="11">
        <f t="shared" si="5"/>
        <v>0</v>
      </c>
      <c r="M8" s="9">
        <f t="shared" si="6"/>
        <v>0</v>
      </c>
      <c r="N8" s="11">
        <f t="shared" si="7"/>
        <v>0</v>
      </c>
      <c r="O8" s="9">
        <f t="shared" si="8"/>
        <v>0</v>
      </c>
      <c r="P8" s="12">
        <v>131.65</v>
      </c>
      <c r="Q8" s="9">
        <f>H8*P8</f>
        <v>0</v>
      </c>
    </row>
    <row r="9" spans="1:17" x14ac:dyDescent="0.2">
      <c r="D9" s="13">
        <f>SUM(D4:D8)</f>
        <v>0</v>
      </c>
      <c r="E9" s="14">
        <f>SUM(E4:E8)</f>
        <v>0</v>
      </c>
      <c r="F9" s="15"/>
      <c r="H9" s="16">
        <f>SUM(H4:H8)</f>
        <v>0</v>
      </c>
      <c r="I9" s="17">
        <f>SUM(I4:I8)</f>
        <v>0</v>
      </c>
      <c r="K9" s="17">
        <f>SUM(K4:K8)</f>
        <v>0</v>
      </c>
      <c r="M9" s="17">
        <f>SUM(M4:M8)</f>
        <v>0</v>
      </c>
      <c r="O9" s="17">
        <f>SUM(O4:O8)</f>
        <v>0</v>
      </c>
      <c r="Q9" s="17">
        <f>SUM(Q4:Q8)</f>
        <v>0</v>
      </c>
    </row>
    <row r="11" spans="1:17" x14ac:dyDescent="0.2">
      <c r="A11" s="5" t="s">
        <v>4</v>
      </c>
      <c r="D11" s="18"/>
      <c r="E11" s="14">
        <f>D9*82</f>
        <v>0</v>
      </c>
      <c r="F11" s="15"/>
      <c r="G11" s="5" t="s">
        <v>6</v>
      </c>
      <c r="I11" s="19">
        <f>IF(H9=0,0,IF(H9&gt;=70, ((30*30)+(40*70)),IF(H9&lt;30,(H9*30),IF(H9&lt;70,((30*30)+((H9-30)*70))))))</f>
        <v>0</v>
      </c>
      <c r="K11" s="19">
        <f>IF(H9=0,0,IF(H9&gt;=70, ((30*30)+(40*70)),IF(H9&lt;30,(H9*30),IF(H9&lt;70,((30*30)+((H9-30)*70))))))</f>
        <v>0</v>
      </c>
      <c r="M11" s="19">
        <f>IF(H9=0,0,IF(H9&gt;=70, ((30*30)+(40*70)),IF(H9&lt;30,(H9*30),IF(H9&lt;70,((30*30)+((H9-30)*70))))))</f>
        <v>0</v>
      </c>
      <c r="O11" s="19">
        <f>IF(H9=0,0,IF(H9&gt;=70, ((30*30)+(40*70)),IF(H9&lt;30,(H9*30),IF(H9&lt;70,((30*30)+((H9-30)*70))))))</f>
        <v>0</v>
      </c>
      <c r="Q11" s="19">
        <f>IF(H9=0,0,IF(H9&gt;=70, ((30*30)+(40*70)),IF(H9&lt;30,(H9*30),IF(H9&lt;70,((30*30)+((H9-30)*70))))))</f>
        <v>0</v>
      </c>
    </row>
    <row r="13" spans="1:17" x14ac:dyDescent="0.2">
      <c r="D13" s="5" t="s">
        <v>8</v>
      </c>
      <c r="E13" s="14">
        <f>E9+E11</f>
        <v>0</v>
      </c>
      <c r="H13" s="76" t="s">
        <v>8</v>
      </c>
      <c r="I13" s="19">
        <f>I9+I11</f>
        <v>0</v>
      </c>
      <c r="K13" s="19">
        <f>K9+K11</f>
        <v>0</v>
      </c>
      <c r="M13" s="19">
        <f>M9+M11</f>
        <v>0</v>
      </c>
      <c r="O13" s="19">
        <f>O9+O11</f>
        <v>0</v>
      </c>
      <c r="Q13" s="19">
        <f>Q9+Q11</f>
        <v>0</v>
      </c>
    </row>
    <row r="15" spans="1:17" x14ac:dyDescent="0.2">
      <c r="H15" s="76" t="s">
        <v>75</v>
      </c>
      <c r="I15" s="19">
        <f>I13-E13</f>
        <v>0</v>
      </c>
      <c r="K15" s="19">
        <f>K13-E13</f>
        <v>0</v>
      </c>
      <c r="M15" s="19">
        <f>M13-E13</f>
        <v>0</v>
      </c>
      <c r="O15" s="19">
        <f>O13-E13</f>
        <v>0</v>
      </c>
      <c r="Q15" s="19">
        <f>Q13-E13</f>
        <v>0</v>
      </c>
    </row>
    <row r="16" spans="1:17" ht="13.5" thickBot="1" x14ac:dyDescent="0.25">
      <c r="A16" s="158" t="s">
        <v>152</v>
      </c>
      <c r="B16" s="53"/>
      <c r="C16" s="53"/>
      <c r="D16" s="53"/>
      <c r="E16" s="53"/>
      <c r="F16" s="53"/>
      <c r="G16" s="53"/>
      <c r="H16" s="53"/>
      <c r="I16" s="53"/>
      <c r="J16" s="53"/>
      <c r="K16" s="54"/>
      <c r="L16" s="53"/>
      <c r="M16" s="53"/>
      <c r="N16" s="53"/>
      <c r="O16" s="53"/>
      <c r="P16" s="53"/>
      <c r="Q16" s="53"/>
    </row>
    <row r="18" spans="1:11" ht="15.75" x14ac:dyDescent="0.25">
      <c r="A18" s="86" t="s">
        <v>38</v>
      </c>
    </row>
    <row r="19" spans="1:11" x14ac:dyDescent="0.2">
      <c r="A19" s="20"/>
    </row>
    <row r="20" spans="1:11" x14ac:dyDescent="0.2">
      <c r="A20" s="56" t="s">
        <v>10</v>
      </c>
      <c r="B20" s="55" t="s">
        <v>40</v>
      </c>
      <c r="C20" s="55" t="s">
        <v>74</v>
      </c>
      <c r="D20" s="73" t="s">
        <v>72</v>
      </c>
    </row>
    <row r="21" spans="1:11" x14ac:dyDescent="0.2">
      <c r="A21" s="88" t="s">
        <v>41</v>
      </c>
      <c r="B21" s="51">
        <v>150</v>
      </c>
      <c r="C21" s="111"/>
      <c r="D21" s="9">
        <f>IF(C21&gt;150,150*B21,B21*C21)</f>
        <v>0</v>
      </c>
    </row>
    <row r="22" spans="1:11" x14ac:dyDescent="0.2">
      <c r="A22" s="57" t="s">
        <v>39</v>
      </c>
      <c r="B22" s="51">
        <v>128</v>
      </c>
      <c r="C22" s="110"/>
      <c r="D22" s="9">
        <f>B22*C22</f>
        <v>0</v>
      </c>
    </row>
    <row r="23" spans="1:11" x14ac:dyDescent="0.2">
      <c r="A23" s="57" t="s">
        <v>42</v>
      </c>
      <c r="B23" s="51">
        <v>1000</v>
      </c>
      <c r="C23" s="110"/>
      <c r="D23" s="9">
        <f>B23*C23</f>
        <v>0</v>
      </c>
    </row>
    <row r="24" spans="1:11" x14ac:dyDescent="0.2">
      <c r="A24" s="20"/>
      <c r="D24" s="19">
        <f>SUM(D21:D23)</f>
        <v>0</v>
      </c>
    </row>
    <row r="25" spans="1:11" x14ac:dyDescent="0.2">
      <c r="A25" s="58" t="s">
        <v>65</v>
      </c>
    </row>
    <row r="26" spans="1:11" ht="13.5" thickBot="1" x14ac:dyDescent="0.25"/>
    <row r="27" spans="1:11" s="74" customFormat="1" x14ac:dyDescent="0.2">
      <c r="K27" s="75"/>
    </row>
    <row r="28" spans="1:11" ht="15.75" x14ac:dyDescent="0.25">
      <c r="A28" s="87" t="s">
        <v>11</v>
      </c>
      <c r="K28" s="3"/>
    </row>
    <row r="29" spans="1:11" x14ac:dyDescent="0.2">
      <c r="H29" s="22"/>
      <c r="I29" s="23"/>
      <c r="K29" s="3"/>
    </row>
    <row r="30" spans="1:11" x14ac:dyDescent="0.2">
      <c r="A30" s="7" t="s">
        <v>10</v>
      </c>
      <c r="B30" s="43" t="s">
        <v>37</v>
      </c>
      <c r="C30" s="35"/>
      <c r="D30" s="43"/>
      <c r="E30" s="68" t="s">
        <v>14</v>
      </c>
      <c r="F30" s="35"/>
      <c r="G30" s="36"/>
      <c r="H30" s="25" t="s">
        <v>1</v>
      </c>
      <c r="I30" s="37" t="s">
        <v>3</v>
      </c>
      <c r="K30" s="3"/>
    </row>
    <row r="31" spans="1:11" x14ac:dyDescent="0.2">
      <c r="A31" s="38" t="s">
        <v>181</v>
      </c>
      <c r="B31" s="27" t="s">
        <v>9</v>
      </c>
      <c r="C31" s="27"/>
      <c r="D31" s="27"/>
      <c r="E31" s="48">
        <v>1200</v>
      </c>
      <c r="F31" s="27"/>
      <c r="G31" s="27"/>
      <c r="H31" s="112"/>
      <c r="I31" s="44">
        <f>H31*E31</f>
        <v>0</v>
      </c>
      <c r="J31" s="3" t="s">
        <v>187</v>
      </c>
      <c r="K31" s="3"/>
    </row>
    <row r="32" spans="1:11" x14ac:dyDescent="0.2">
      <c r="A32" s="39"/>
      <c r="B32" s="30" t="s">
        <v>12</v>
      </c>
      <c r="C32" s="30"/>
      <c r="D32" s="30"/>
      <c r="E32" s="49">
        <v>700</v>
      </c>
      <c r="F32" s="30"/>
      <c r="G32" s="30"/>
      <c r="H32" s="113"/>
      <c r="I32" s="45">
        <f t="shared" ref="I32:I60" si="9">H32*E32</f>
        <v>0</v>
      </c>
      <c r="K32" s="3"/>
    </row>
    <row r="33" spans="1:18" x14ac:dyDescent="0.2">
      <c r="A33" s="40"/>
      <c r="B33" s="21" t="s">
        <v>13</v>
      </c>
      <c r="C33" s="21"/>
      <c r="D33" s="21"/>
      <c r="E33" s="50">
        <v>880</v>
      </c>
      <c r="F33" s="21"/>
      <c r="G33" s="21"/>
      <c r="H33" s="114"/>
      <c r="I33" s="46">
        <f t="shared" si="9"/>
        <v>0</v>
      </c>
      <c r="K33" s="3"/>
    </row>
    <row r="34" spans="1:18" x14ac:dyDescent="0.2">
      <c r="A34" s="38" t="s">
        <v>182</v>
      </c>
      <c r="B34" s="27" t="s">
        <v>15</v>
      </c>
      <c r="C34" s="27"/>
      <c r="D34" s="27"/>
      <c r="E34" s="48">
        <v>800</v>
      </c>
      <c r="F34" s="27"/>
      <c r="G34" s="27"/>
      <c r="H34" s="112"/>
      <c r="I34" s="44">
        <f t="shared" si="9"/>
        <v>0</v>
      </c>
      <c r="J34" s="3" t="s">
        <v>187</v>
      </c>
      <c r="K34" s="3"/>
    </row>
    <row r="35" spans="1:18" x14ac:dyDescent="0.2">
      <c r="A35" s="193" t="s">
        <v>184</v>
      </c>
      <c r="B35" s="30" t="s">
        <v>16</v>
      </c>
      <c r="C35" s="30"/>
      <c r="D35" s="30"/>
      <c r="E35" s="49">
        <v>590</v>
      </c>
      <c r="F35" s="30"/>
      <c r="G35" s="30"/>
      <c r="H35" s="113"/>
      <c r="I35" s="45">
        <f t="shared" si="9"/>
        <v>0</v>
      </c>
      <c r="J35" s="3" t="s">
        <v>187</v>
      </c>
      <c r="K35" s="3"/>
    </row>
    <row r="36" spans="1:18" x14ac:dyDescent="0.2">
      <c r="A36" s="39"/>
      <c r="B36" s="30" t="s">
        <v>17</v>
      </c>
      <c r="C36" s="30"/>
      <c r="D36" s="30"/>
      <c r="E36" s="49">
        <v>1230</v>
      </c>
      <c r="F36" s="30"/>
      <c r="G36" s="30"/>
      <c r="H36" s="113"/>
      <c r="I36" s="45">
        <f t="shared" si="9"/>
        <v>0</v>
      </c>
      <c r="J36" s="3" t="s">
        <v>187</v>
      </c>
    </row>
    <row r="37" spans="1:18" x14ac:dyDescent="0.2">
      <c r="A37" s="39"/>
      <c r="B37" s="30" t="s">
        <v>18</v>
      </c>
      <c r="C37" s="30"/>
      <c r="D37" s="30"/>
      <c r="E37" s="49">
        <v>670</v>
      </c>
      <c r="F37" s="30"/>
      <c r="G37" s="30"/>
      <c r="H37" s="113"/>
      <c r="I37" s="45">
        <f t="shared" si="9"/>
        <v>0</v>
      </c>
      <c r="K37" s="77"/>
      <c r="L37" s="79"/>
      <c r="M37" s="79"/>
      <c r="N37" s="79"/>
      <c r="O37" s="79"/>
      <c r="P37" s="79"/>
      <c r="Q37" s="79"/>
      <c r="R37" s="79"/>
    </row>
    <row r="38" spans="1:18" x14ac:dyDescent="0.2">
      <c r="A38" s="39"/>
      <c r="B38" s="30" t="s">
        <v>19</v>
      </c>
      <c r="C38" s="30"/>
      <c r="D38" s="30"/>
      <c r="E38" s="49">
        <v>850</v>
      </c>
      <c r="F38" s="30"/>
      <c r="G38" s="30"/>
      <c r="H38" s="113"/>
      <c r="I38" s="45">
        <f t="shared" si="9"/>
        <v>0</v>
      </c>
      <c r="K38" s="80"/>
      <c r="L38" s="79"/>
      <c r="M38" s="79"/>
      <c r="N38" s="79"/>
      <c r="O38" s="79"/>
      <c r="P38" s="79"/>
      <c r="Q38" s="79"/>
      <c r="R38" s="79"/>
    </row>
    <row r="39" spans="1:18" x14ac:dyDescent="0.2">
      <c r="A39" s="39"/>
      <c r="B39" s="30" t="s">
        <v>20</v>
      </c>
      <c r="C39" s="30"/>
      <c r="D39" s="30"/>
      <c r="E39" s="49">
        <v>1300</v>
      </c>
      <c r="F39" s="30"/>
      <c r="G39" s="30"/>
      <c r="H39" s="113"/>
      <c r="I39" s="45">
        <f t="shared" si="9"/>
        <v>0</v>
      </c>
      <c r="K39" s="23"/>
      <c r="L39" s="79"/>
      <c r="M39" s="23"/>
      <c r="N39" s="79"/>
      <c r="O39" s="79"/>
      <c r="P39" s="23"/>
      <c r="Q39" s="81"/>
      <c r="R39" s="81"/>
    </row>
    <row r="40" spans="1:18" x14ac:dyDescent="0.2">
      <c r="A40" s="40"/>
      <c r="B40" s="21" t="s">
        <v>21</v>
      </c>
      <c r="C40" s="21"/>
      <c r="D40" s="21"/>
      <c r="E40" s="69">
        <v>1400</v>
      </c>
      <c r="F40" s="21"/>
      <c r="G40" s="21"/>
      <c r="H40" s="114"/>
      <c r="I40" s="46">
        <f t="shared" si="9"/>
        <v>0</v>
      </c>
      <c r="K40" s="80"/>
      <c r="L40" s="79"/>
      <c r="M40" s="79"/>
      <c r="N40" s="79"/>
      <c r="O40" s="79"/>
      <c r="P40" s="82"/>
      <c r="Q40" s="83"/>
      <c r="R40" s="80"/>
    </row>
    <row r="41" spans="1:18" x14ac:dyDescent="0.2">
      <c r="A41" s="38" t="s">
        <v>5</v>
      </c>
      <c r="B41" s="27" t="s">
        <v>24</v>
      </c>
      <c r="C41" s="27"/>
      <c r="D41" s="27"/>
      <c r="E41" s="48">
        <v>250</v>
      </c>
      <c r="F41" s="27"/>
      <c r="G41" s="27"/>
      <c r="H41" s="112"/>
      <c r="I41" s="44">
        <f t="shared" si="9"/>
        <v>0</v>
      </c>
      <c r="J41" s="3" t="s">
        <v>171</v>
      </c>
      <c r="K41" s="80"/>
      <c r="L41" s="79"/>
      <c r="M41" s="79"/>
      <c r="N41" s="79"/>
      <c r="O41" s="79"/>
      <c r="P41" s="82"/>
      <c r="Q41" s="83"/>
      <c r="R41" s="80"/>
    </row>
    <row r="42" spans="1:18" x14ac:dyDescent="0.2">
      <c r="A42" s="39"/>
      <c r="B42" s="30" t="s">
        <v>28</v>
      </c>
      <c r="C42" s="30"/>
      <c r="D42" s="30"/>
      <c r="E42" s="49">
        <v>750</v>
      </c>
      <c r="F42" s="30"/>
      <c r="G42" s="30"/>
      <c r="H42" s="113"/>
      <c r="I42" s="45">
        <f t="shared" si="9"/>
        <v>0</v>
      </c>
      <c r="J42" s="3" t="s">
        <v>171</v>
      </c>
      <c r="K42" s="80"/>
      <c r="L42" s="79"/>
      <c r="M42" s="79"/>
      <c r="N42" s="79"/>
      <c r="O42" s="79"/>
      <c r="P42" s="82"/>
      <c r="Q42" s="83"/>
      <c r="R42" s="80"/>
    </row>
    <row r="43" spans="1:18" x14ac:dyDescent="0.2">
      <c r="A43" s="39"/>
      <c r="B43" s="30" t="s">
        <v>178</v>
      </c>
      <c r="C43" s="30"/>
      <c r="D43" s="30"/>
      <c r="E43" s="49">
        <v>150</v>
      </c>
      <c r="F43" s="30"/>
      <c r="G43" s="30"/>
      <c r="H43" s="113"/>
      <c r="I43" s="45">
        <f t="shared" si="9"/>
        <v>0</v>
      </c>
      <c r="J43" s="3" t="s">
        <v>171</v>
      </c>
      <c r="K43" s="80"/>
      <c r="L43" s="79"/>
      <c r="M43" s="79"/>
      <c r="N43" s="79"/>
      <c r="O43" s="79"/>
      <c r="P43" s="82"/>
      <c r="Q43" s="83"/>
      <c r="R43" s="80"/>
    </row>
    <row r="44" spans="1:18" x14ac:dyDescent="0.2">
      <c r="A44" s="39"/>
      <c r="B44" s="30" t="s">
        <v>22</v>
      </c>
      <c r="C44" s="30"/>
      <c r="D44" s="30"/>
      <c r="E44" s="49">
        <v>200</v>
      </c>
      <c r="F44" s="30"/>
      <c r="G44" s="30"/>
      <c r="H44" s="113"/>
      <c r="I44" s="45">
        <f t="shared" si="9"/>
        <v>0</v>
      </c>
      <c r="J44" s="3" t="s">
        <v>171</v>
      </c>
      <c r="K44" s="80"/>
      <c r="L44" s="79"/>
      <c r="M44" s="79"/>
      <c r="N44" s="79"/>
      <c r="O44" s="79"/>
      <c r="P44" s="82"/>
      <c r="Q44" s="83"/>
      <c r="R44" s="80"/>
    </row>
    <row r="45" spans="1:18" x14ac:dyDescent="0.2">
      <c r="A45" s="39"/>
      <c r="B45" s="30" t="s">
        <v>25</v>
      </c>
      <c r="C45" s="30"/>
      <c r="D45" s="30"/>
      <c r="E45" s="49">
        <v>120</v>
      </c>
      <c r="F45" s="30"/>
      <c r="G45" s="30"/>
      <c r="H45" s="113"/>
      <c r="I45" s="45">
        <f t="shared" si="9"/>
        <v>0</v>
      </c>
      <c r="J45" s="3" t="s">
        <v>171</v>
      </c>
      <c r="K45" s="80"/>
      <c r="L45" s="79"/>
      <c r="M45" s="79"/>
      <c r="N45" s="79"/>
      <c r="O45" s="79"/>
      <c r="P45" s="82"/>
      <c r="Q45" s="83"/>
      <c r="R45" s="80"/>
    </row>
    <row r="46" spans="1:18" x14ac:dyDescent="0.2">
      <c r="A46" s="39"/>
      <c r="B46" s="30" t="s">
        <v>26</v>
      </c>
      <c r="C46" s="30"/>
      <c r="D46" s="30"/>
      <c r="E46" s="49">
        <v>170</v>
      </c>
      <c r="F46" s="30"/>
      <c r="G46" s="30"/>
      <c r="H46" s="113"/>
      <c r="I46" s="45">
        <f t="shared" si="9"/>
        <v>0</v>
      </c>
      <c r="K46" s="80"/>
      <c r="L46" s="79"/>
      <c r="M46" s="79"/>
      <c r="N46" s="79"/>
      <c r="O46" s="79"/>
      <c r="P46" s="82"/>
      <c r="Q46" s="83"/>
      <c r="R46" s="80"/>
    </row>
    <row r="47" spans="1:18" x14ac:dyDescent="0.2">
      <c r="A47" s="39"/>
      <c r="B47" s="30" t="s">
        <v>27</v>
      </c>
      <c r="C47" s="30"/>
      <c r="D47" s="30"/>
      <c r="E47" s="49">
        <v>1000</v>
      </c>
      <c r="F47" s="30"/>
      <c r="G47" s="30"/>
      <c r="H47" s="113"/>
      <c r="I47" s="45">
        <f t="shared" si="9"/>
        <v>0</v>
      </c>
      <c r="K47" s="80"/>
      <c r="L47" s="79"/>
      <c r="M47" s="79"/>
      <c r="N47" s="79"/>
      <c r="O47" s="79"/>
      <c r="P47" s="82"/>
      <c r="Q47" s="83"/>
      <c r="R47" s="80"/>
    </row>
    <row r="48" spans="1:18" x14ac:dyDescent="0.2">
      <c r="A48" s="39"/>
      <c r="B48" s="30" t="s">
        <v>179</v>
      </c>
      <c r="C48" s="30"/>
      <c r="D48" s="30"/>
      <c r="E48" s="49">
        <v>110</v>
      </c>
      <c r="F48" s="30"/>
      <c r="G48" s="30"/>
      <c r="H48" s="113"/>
      <c r="I48" s="45">
        <f t="shared" si="9"/>
        <v>0</v>
      </c>
      <c r="K48" s="80"/>
      <c r="L48" s="79"/>
      <c r="M48" s="79"/>
      <c r="N48" s="79"/>
      <c r="O48" s="79"/>
      <c r="P48" s="84"/>
      <c r="Q48" s="83"/>
      <c r="R48" s="80"/>
    </row>
    <row r="49" spans="1:18" x14ac:dyDescent="0.2">
      <c r="A49" s="39"/>
      <c r="B49" s="30" t="s">
        <v>29</v>
      </c>
      <c r="C49" s="30"/>
      <c r="D49" s="30"/>
      <c r="E49" s="49">
        <v>170</v>
      </c>
      <c r="F49" s="30"/>
      <c r="G49" s="30"/>
      <c r="H49" s="113"/>
      <c r="I49" s="45">
        <f t="shared" si="9"/>
        <v>0</v>
      </c>
      <c r="K49" s="80"/>
      <c r="L49" s="79"/>
      <c r="M49" s="79"/>
      <c r="N49" s="79"/>
      <c r="O49" s="79"/>
      <c r="P49" s="84"/>
      <c r="Q49" s="83"/>
      <c r="R49" s="80"/>
    </row>
    <row r="50" spans="1:18" x14ac:dyDescent="0.2">
      <c r="A50" s="39"/>
      <c r="B50" s="30" t="s">
        <v>30</v>
      </c>
      <c r="C50" s="30"/>
      <c r="D50" s="30"/>
      <c r="E50" s="49">
        <v>1000</v>
      </c>
      <c r="F50" s="30"/>
      <c r="G50" s="30"/>
      <c r="H50" s="113"/>
      <c r="I50" s="45">
        <f t="shared" si="9"/>
        <v>0</v>
      </c>
      <c r="K50" s="80"/>
      <c r="L50" s="79"/>
      <c r="M50" s="79"/>
      <c r="N50" s="79"/>
      <c r="O50" s="79"/>
      <c r="P50" s="82"/>
      <c r="Q50" s="83"/>
      <c r="R50" s="80"/>
    </row>
    <row r="51" spans="1:18" x14ac:dyDescent="0.2">
      <c r="A51" s="39"/>
      <c r="B51" s="30" t="s">
        <v>180</v>
      </c>
      <c r="C51" s="30"/>
      <c r="D51" s="30"/>
      <c r="E51" s="49">
        <v>110</v>
      </c>
      <c r="F51" s="30"/>
      <c r="G51" s="30"/>
      <c r="H51" s="113"/>
      <c r="I51" s="45">
        <f t="shared" si="9"/>
        <v>0</v>
      </c>
      <c r="K51" s="80"/>
      <c r="L51" s="79"/>
      <c r="M51" s="79"/>
      <c r="N51" s="79"/>
      <c r="O51" s="79"/>
      <c r="P51" s="82"/>
      <c r="Q51" s="83"/>
      <c r="R51" s="80"/>
    </row>
    <row r="52" spans="1:18" x14ac:dyDescent="0.2">
      <c r="A52" s="39"/>
      <c r="B52" s="30" t="s">
        <v>31</v>
      </c>
      <c r="C52" s="30"/>
      <c r="D52" s="30"/>
      <c r="E52" s="49">
        <v>110</v>
      </c>
      <c r="F52" s="30"/>
      <c r="G52" s="30"/>
      <c r="H52" s="113"/>
      <c r="I52" s="45">
        <f t="shared" si="9"/>
        <v>0</v>
      </c>
      <c r="J52" s="3" t="s">
        <v>171</v>
      </c>
      <c r="K52" s="80"/>
      <c r="L52" s="79"/>
      <c r="M52" s="79"/>
      <c r="N52" s="79"/>
      <c r="O52" s="79"/>
      <c r="P52" s="84"/>
      <c r="Q52" s="83"/>
      <c r="R52" s="80"/>
    </row>
    <row r="53" spans="1:18" x14ac:dyDescent="0.2">
      <c r="A53" s="40"/>
      <c r="B53" s="21" t="s">
        <v>23</v>
      </c>
      <c r="C53" s="21"/>
      <c r="D53" s="21"/>
      <c r="E53" s="50">
        <v>70</v>
      </c>
      <c r="F53" s="21"/>
      <c r="G53" s="21"/>
      <c r="H53" s="114"/>
      <c r="I53" s="46">
        <f t="shared" si="9"/>
        <v>0</v>
      </c>
      <c r="K53" s="80"/>
      <c r="L53" s="79"/>
      <c r="M53" s="79"/>
      <c r="N53" s="79"/>
      <c r="O53" s="79"/>
      <c r="P53" s="82"/>
      <c r="Q53" s="83"/>
      <c r="R53" s="80"/>
    </row>
    <row r="54" spans="1:18" x14ac:dyDescent="0.2">
      <c r="A54" s="38" t="s">
        <v>142</v>
      </c>
      <c r="B54" s="27" t="s">
        <v>82</v>
      </c>
      <c r="C54" s="27"/>
      <c r="D54" s="27"/>
      <c r="E54" s="48">
        <v>120</v>
      </c>
      <c r="F54" s="27"/>
      <c r="G54" s="27"/>
      <c r="H54" s="112"/>
      <c r="I54" s="44">
        <f t="shared" si="9"/>
        <v>0</v>
      </c>
      <c r="K54" s="80"/>
      <c r="L54" s="79"/>
      <c r="M54" s="79"/>
      <c r="N54" s="79"/>
      <c r="O54" s="79"/>
      <c r="P54" s="82"/>
      <c r="Q54" s="83"/>
      <c r="R54" s="80"/>
    </row>
    <row r="55" spans="1:18" x14ac:dyDescent="0.2">
      <c r="A55" s="39"/>
      <c r="B55" s="30" t="s">
        <v>83</v>
      </c>
      <c r="C55" s="30"/>
      <c r="D55" s="30"/>
      <c r="E55" s="49">
        <v>185</v>
      </c>
      <c r="F55" s="30"/>
      <c r="G55" s="30"/>
      <c r="H55" s="113"/>
      <c r="I55" s="45">
        <f t="shared" si="9"/>
        <v>0</v>
      </c>
      <c r="K55" s="80"/>
      <c r="L55" s="79"/>
      <c r="M55" s="79"/>
      <c r="N55" s="79"/>
      <c r="O55" s="79"/>
      <c r="P55" s="82"/>
      <c r="Q55" s="83"/>
      <c r="R55" s="80"/>
    </row>
    <row r="56" spans="1:18" x14ac:dyDescent="0.2">
      <c r="A56" s="40"/>
      <c r="B56" s="21" t="s">
        <v>81</v>
      </c>
      <c r="C56" s="21"/>
      <c r="D56" s="21"/>
      <c r="E56" s="50">
        <v>150</v>
      </c>
      <c r="F56" s="21"/>
      <c r="G56" s="21"/>
      <c r="H56" s="114"/>
      <c r="I56" s="46">
        <f t="shared" si="9"/>
        <v>0</v>
      </c>
      <c r="K56" s="80"/>
      <c r="L56" s="79"/>
      <c r="M56" s="79"/>
      <c r="N56" s="79"/>
      <c r="O56" s="79"/>
      <c r="P56" s="82"/>
      <c r="Q56" s="83"/>
      <c r="R56" s="80"/>
    </row>
    <row r="57" spans="1:18" x14ac:dyDescent="0.2">
      <c r="A57" s="38" t="s">
        <v>32</v>
      </c>
      <c r="B57" s="27" t="s">
        <v>33</v>
      </c>
      <c r="C57" s="27"/>
      <c r="D57" s="27"/>
      <c r="E57" s="48">
        <v>328</v>
      </c>
      <c r="F57" s="27"/>
      <c r="G57" s="27"/>
      <c r="H57" s="112"/>
      <c r="I57" s="44">
        <f t="shared" si="9"/>
        <v>0</v>
      </c>
      <c r="J57" s="3" t="s">
        <v>171</v>
      </c>
      <c r="K57" s="80"/>
      <c r="L57" s="79"/>
      <c r="M57" s="79"/>
      <c r="N57" s="79"/>
      <c r="O57" s="79"/>
      <c r="P57" s="82"/>
      <c r="Q57" s="83"/>
      <c r="R57" s="80"/>
    </row>
    <row r="58" spans="1:18" x14ac:dyDescent="0.2">
      <c r="A58" s="40"/>
      <c r="B58" s="21" t="s">
        <v>34</v>
      </c>
      <c r="C58" s="21"/>
      <c r="D58" s="21"/>
      <c r="E58" s="50">
        <v>350</v>
      </c>
      <c r="F58" s="21"/>
      <c r="G58" s="21"/>
      <c r="H58" s="114"/>
      <c r="I58" s="46">
        <f t="shared" si="9"/>
        <v>0</v>
      </c>
      <c r="K58" s="80"/>
      <c r="L58" s="79"/>
      <c r="M58" s="79"/>
      <c r="N58" s="79"/>
      <c r="O58" s="79"/>
      <c r="P58" s="82"/>
      <c r="Q58" s="83"/>
      <c r="R58" s="80"/>
    </row>
    <row r="59" spans="1:18" x14ac:dyDescent="0.2">
      <c r="A59" s="41" t="s">
        <v>183</v>
      </c>
      <c r="B59" s="35" t="s">
        <v>35</v>
      </c>
      <c r="C59" s="35"/>
      <c r="D59" s="35"/>
      <c r="E59" s="51">
        <v>50</v>
      </c>
      <c r="F59" s="35"/>
      <c r="G59" s="35"/>
      <c r="H59" s="115"/>
      <c r="I59" s="47">
        <f t="shared" si="9"/>
        <v>0</v>
      </c>
      <c r="K59" s="80"/>
      <c r="L59" s="79"/>
      <c r="M59" s="79"/>
      <c r="N59" s="79"/>
      <c r="O59" s="79"/>
      <c r="P59" s="82"/>
      <c r="Q59" s="83"/>
      <c r="R59" s="80"/>
    </row>
    <row r="60" spans="1:18" x14ac:dyDescent="0.2">
      <c r="A60" s="41" t="s">
        <v>143</v>
      </c>
      <c r="B60" s="35" t="s">
        <v>36</v>
      </c>
      <c r="C60" s="35"/>
      <c r="D60" s="35"/>
      <c r="E60" s="51">
        <v>60</v>
      </c>
      <c r="F60" s="35"/>
      <c r="G60" s="35"/>
      <c r="H60" s="115"/>
      <c r="I60" s="47">
        <f t="shared" si="9"/>
        <v>0</v>
      </c>
      <c r="K60" s="80"/>
      <c r="L60" s="79"/>
      <c r="M60" s="79"/>
      <c r="N60" s="79"/>
      <c r="O60" s="79"/>
      <c r="P60" s="82"/>
      <c r="Q60" s="83"/>
      <c r="R60" s="80"/>
    </row>
    <row r="61" spans="1:18" x14ac:dyDescent="0.2">
      <c r="I61" s="19">
        <f>SUM(I31:I60)</f>
        <v>0</v>
      </c>
      <c r="K61" s="80"/>
      <c r="L61" s="79"/>
      <c r="M61" s="79"/>
      <c r="N61" s="79"/>
      <c r="O61" s="79"/>
      <c r="P61" s="79"/>
      <c r="Q61" s="79"/>
      <c r="R61" s="77"/>
    </row>
    <row r="62" spans="1:18" x14ac:dyDescent="0.2">
      <c r="A62" s="24" t="s">
        <v>185</v>
      </c>
      <c r="I62" s="23"/>
    </row>
    <row r="63" spans="1:18" x14ac:dyDescent="0.2">
      <c r="A63" s="24" t="s">
        <v>188</v>
      </c>
      <c r="I63" s="23"/>
    </row>
    <row r="64" spans="1:18" x14ac:dyDescent="0.2">
      <c r="A64" s="24" t="s">
        <v>186</v>
      </c>
    </row>
    <row r="65" spans="1:18" ht="13.5" thickBot="1" x14ac:dyDescent="0.25">
      <c r="A65" s="30"/>
      <c r="B65" s="85"/>
      <c r="C65" s="30"/>
      <c r="D65" s="30"/>
      <c r="E65" s="30"/>
      <c r="F65" s="30"/>
      <c r="G65" s="30"/>
      <c r="H65" s="30"/>
      <c r="I65" s="30"/>
      <c r="J65" s="30"/>
      <c r="K65" s="10"/>
      <c r="L65" s="30"/>
      <c r="M65" s="30"/>
      <c r="N65" s="30"/>
      <c r="O65" s="30"/>
      <c r="P65" s="30"/>
      <c r="Q65" s="30"/>
      <c r="R65" s="30"/>
    </row>
    <row r="66" spans="1:18" s="74" customFormat="1" x14ac:dyDescent="0.2">
      <c r="K66" s="75"/>
    </row>
    <row r="67" spans="1:18" ht="15.75" x14ac:dyDescent="0.25">
      <c r="A67" s="86" t="s">
        <v>144</v>
      </c>
    </row>
    <row r="68" spans="1:18" x14ac:dyDescent="0.2">
      <c r="A68" s="20"/>
    </row>
    <row r="69" spans="1:18" x14ac:dyDescent="0.2">
      <c r="A69" s="42" t="s">
        <v>10</v>
      </c>
      <c r="B69" s="42" t="s">
        <v>37</v>
      </c>
      <c r="C69" s="35"/>
      <c r="D69" s="36"/>
      <c r="E69" s="7" t="s">
        <v>14</v>
      </c>
      <c r="F69" s="34"/>
      <c r="G69" s="95" t="s">
        <v>97</v>
      </c>
      <c r="H69" s="68" t="s">
        <v>76</v>
      </c>
      <c r="I69" s="62" t="s">
        <v>3</v>
      </c>
    </row>
    <row r="70" spans="1:18" x14ac:dyDescent="0.2">
      <c r="A70" s="63" t="s">
        <v>48</v>
      </c>
      <c r="B70" s="26" t="s">
        <v>147</v>
      </c>
      <c r="C70" s="27"/>
      <c r="D70" s="28"/>
      <c r="E70" s="48">
        <v>400</v>
      </c>
      <c r="G70" s="96" t="s">
        <v>98</v>
      </c>
      <c r="H70" s="116"/>
      <c r="I70" s="44">
        <f t="shared" ref="I70:I84" si="10">H70*E70</f>
        <v>0</v>
      </c>
    </row>
    <row r="71" spans="1:18" x14ac:dyDescent="0.2">
      <c r="A71" s="64"/>
      <c r="B71" s="29" t="s">
        <v>49</v>
      </c>
      <c r="C71" s="30"/>
      <c r="D71" s="31"/>
      <c r="E71" s="49">
        <v>700</v>
      </c>
      <c r="G71" s="96" t="s">
        <v>98</v>
      </c>
      <c r="H71" s="117"/>
      <c r="I71" s="45">
        <f t="shared" si="10"/>
        <v>0</v>
      </c>
    </row>
    <row r="72" spans="1:18" x14ac:dyDescent="0.2">
      <c r="A72" s="64"/>
      <c r="B72" s="29" t="s">
        <v>50</v>
      </c>
      <c r="C72" s="30"/>
      <c r="D72" s="31"/>
      <c r="E72" s="49">
        <v>2000</v>
      </c>
      <c r="G72" s="96" t="s">
        <v>98</v>
      </c>
      <c r="H72" s="117"/>
      <c r="I72" s="45">
        <f t="shared" si="10"/>
        <v>0</v>
      </c>
    </row>
    <row r="73" spans="1:18" x14ac:dyDescent="0.2">
      <c r="A73" s="65"/>
      <c r="B73" s="32" t="s">
        <v>51</v>
      </c>
      <c r="C73" s="21"/>
      <c r="D73" s="33"/>
      <c r="E73" s="50">
        <v>2500</v>
      </c>
      <c r="G73" s="96" t="s">
        <v>98</v>
      </c>
      <c r="H73" s="118"/>
      <c r="I73" s="46">
        <f t="shared" si="10"/>
        <v>0</v>
      </c>
    </row>
    <row r="74" spans="1:18" x14ac:dyDescent="0.2">
      <c r="A74" s="64" t="s">
        <v>52</v>
      </c>
      <c r="B74" s="26" t="s">
        <v>147</v>
      </c>
      <c r="C74" s="30"/>
      <c r="D74" s="31"/>
      <c r="E74" s="49">
        <v>300</v>
      </c>
      <c r="F74" s="26"/>
      <c r="G74" s="97" t="s">
        <v>98</v>
      </c>
      <c r="H74" s="117"/>
      <c r="I74" s="45">
        <f t="shared" si="10"/>
        <v>0</v>
      </c>
    </row>
    <row r="75" spans="1:18" x14ac:dyDescent="0.2">
      <c r="A75" s="64"/>
      <c r="B75" s="29" t="s">
        <v>49</v>
      </c>
      <c r="C75" s="30"/>
      <c r="D75" s="31"/>
      <c r="E75" s="49">
        <v>550</v>
      </c>
      <c r="F75" s="29"/>
      <c r="G75" s="71" t="s">
        <v>98</v>
      </c>
      <c r="H75" s="117"/>
      <c r="I75" s="45">
        <f t="shared" si="10"/>
        <v>0</v>
      </c>
    </row>
    <row r="76" spans="1:18" x14ac:dyDescent="0.2">
      <c r="A76" s="64"/>
      <c r="B76" s="29" t="s">
        <v>50</v>
      </c>
      <c r="C76" s="30"/>
      <c r="D76" s="31"/>
      <c r="E76" s="49">
        <v>1150</v>
      </c>
      <c r="F76" s="29"/>
      <c r="G76" s="71" t="s">
        <v>98</v>
      </c>
      <c r="H76" s="117"/>
      <c r="I76" s="45">
        <f>H76*E76</f>
        <v>0</v>
      </c>
    </row>
    <row r="77" spans="1:18" x14ac:dyDescent="0.2">
      <c r="A77" s="65"/>
      <c r="B77" s="32" t="s">
        <v>51</v>
      </c>
      <c r="C77" s="21"/>
      <c r="D77" s="33"/>
      <c r="E77" s="50">
        <v>1500</v>
      </c>
      <c r="F77" s="32"/>
      <c r="G77" s="59" t="s">
        <v>98</v>
      </c>
      <c r="H77" s="118"/>
      <c r="I77" s="46">
        <f t="shared" si="10"/>
        <v>0</v>
      </c>
    </row>
    <row r="78" spans="1:18" x14ac:dyDescent="0.2">
      <c r="A78" s="63" t="s">
        <v>53</v>
      </c>
      <c r="B78" s="139" t="s">
        <v>148</v>
      </c>
      <c r="C78" s="27"/>
      <c r="D78" s="28"/>
      <c r="E78" s="133"/>
      <c r="G78" s="96"/>
      <c r="H78" s="153"/>
      <c r="I78" s="44"/>
    </row>
    <row r="79" spans="1:18" x14ac:dyDescent="0.2">
      <c r="A79" s="64"/>
      <c r="B79" s="29" t="s">
        <v>102</v>
      </c>
      <c r="C79" s="30"/>
      <c r="D79" s="31"/>
      <c r="E79" s="137">
        <v>1.5</v>
      </c>
      <c r="G79" s="96" t="s">
        <v>99</v>
      </c>
      <c r="H79" s="117"/>
      <c r="I79" s="45">
        <f t="shared" ref="I79" si="11">H79*E79</f>
        <v>0</v>
      </c>
      <c r="J79" s="3" t="s">
        <v>149</v>
      </c>
    </row>
    <row r="80" spans="1:18" x14ac:dyDescent="0.2">
      <c r="A80" s="134"/>
      <c r="B80" s="29" t="s">
        <v>103</v>
      </c>
      <c r="C80" s="30"/>
      <c r="D80" s="31"/>
      <c r="E80" s="137">
        <v>1.8</v>
      </c>
      <c r="G80" s="96" t="s">
        <v>99</v>
      </c>
      <c r="H80" s="117"/>
      <c r="I80" s="45">
        <f t="shared" si="10"/>
        <v>0</v>
      </c>
      <c r="J80" s="3" t="s">
        <v>150</v>
      </c>
    </row>
    <row r="81" spans="1:10" x14ac:dyDescent="0.2">
      <c r="A81" s="135"/>
      <c r="B81" s="29" t="s">
        <v>104</v>
      </c>
      <c r="C81" s="30"/>
      <c r="D81" s="31"/>
      <c r="E81" s="138">
        <v>2</v>
      </c>
      <c r="G81" s="96" t="s">
        <v>99</v>
      </c>
      <c r="H81" s="117"/>
      <c r="I81" s="45">
        <f t="shared" si="10"/>
        <v>0</v>
      </c>
      <c r="J81" s="3" t="s">
        <v>151</v>
      </c>
    </row>
    <row r="82" spans="1:10" x14ac:dyDescent="0.2">
      <c r="A82" s="135"/>
      <c r="B82" s="29" t="s">
        <v>105</v>
      </c>
      <c r="C82" s="30"/>
      <c r="D82" s="31"/>
      <c r="E82" s="49">
        <v>20</v>
      </c>
      <c r="G82" s="96" t="s">
        <v>98</v>
      </c>
      <c r="H82" s="117"/>
      <c r="I82" s="45">
        <f t="shared" si="10"/>
        <v>0</v>
      </c>
    </row>
    <row r="83" spans="1:10" x14ac:dyDescent="0.2">
      <c r="A83" s="136"/>
      <c r="B83" s="32" t="s">
        <v>106</v>
      </c>
      <c r="C83" s="21"/>
      <c r="D83" s="33"/>
      <c r="E83" s="66">
        <v>0.4</v>
      </c>
      <c r="G83" s="96" t="s">
        <v>100</v>
      </c>
      <c r="H83" s="118"/>
      <c r="I83" s="46">
        <f t="shared" si="10"/>
        <v>0</v>
      </c>
    </row>
    <row r="84" spans="1:10" x14ac:dyDescent="0.2">
      <c r="A84" s="57" t="s">
        <v>54</v>
      </c>
      <c r="B84" s="34"/>
      <c r="C84" s="35"/>
      <c r="D84" s="36"/>
      <c r="E84" s="51">
        <v>250</v>
      </c>
      <c r="F84" s="34"/>
      <c r="G84" s="61" t="s">
        <v>98</v>
      </c>
      <c r="H84" s="119"/>
      <c r="I84" s="47">
        <f t="shared" si="10"/>
        <v>0</v>
      </c>
    </row>
    <row r="85" spans="1:10" x14ac:dyDescent="0.2">
      <c r="A85" s="57" t="s">
        <v>55</v>
      </c>
      <c r="B85" s="34"/>
      <c r="C85" s="35"/>
      <c r="D85" s="36"/>
      <c r="E85" s="155" t="s">
        <v>172</v>
      </c>
      <c r="G85" s="96" t="s">
        <v>98</v>
      </c>
      <c r="H85" s="119"/>
      <c r="I85" s="47">
        <f>IF(H85&lt;=50,H85*100,IF(H85&lt;=100, ((50*100)+((H85-50)*85)),((50*100)+(50*85)+((H85-100)*70))))</f>
        <v>0</v>
      </c>
    </row>
    <row r="86" spans="1:10" x14ac:dyDescent="0.2">
      <c r="A86" s="57" t="s">
        <v>110</v>
      </c>
      <c r="B86" s="34"/>
      <c r="C86" s="35"/>
      <c r="D86" s="36"/>
      <c r="E86" s="51">
        <v>400</v>
      </c>
      <c r="F86" s="34"/>
      <c r="G86" s="61" t="s">
        <v>96</v>
      </c>
      <c r="H86" s="119"/>
      <c r="I86" s="47">
        <f>IF(H86&lt;=50, H86*E86, 50*E86)</f>
        <v>0</v>
      </c>
      <c r="J86" s="3" t="s">
        <v>156</v>
      </c>
    </row>
    <row r="87" spans="1:10" x14ac:dyDescent="0.2">
      <c r="A87" s="63" t="s">
        <v>56</v>
      </c>
      <c r="B87" s="26" t="s">
        <v>57</v>
      </c>
      <c r="C87" s="27"/>
      <c r="D87" s="28"/>
      <c r="E87" s="48">
        <v>400</v>
      </c>
      <c r="G87" s="96" t="s">
        <v>98</v>
      </c>
      <c r="H87" s="116"/>
      <c r="I87" s="44">
        <f>H87*E87</f>
        <v>0</v>
      </c>
    </row>
    <row r="88" spans="1:10" x14ac:dyDescent="0.2">
      <c r="A88" s="65"/>
      <c r="B88" s="32" t="s">
        <v>58</v>
      </c>
      <c r="C88" s="21"/>
      <c r="D88" s="33"/>
      <c r="E88" s="50">
        <v>450</v>
      </c>
      <c r="G88" s="96" t="s">
        <v>98</v>
      </c>
      <c r="H88" s="118"/>
      <c r="I88" s="46">
        <f>H88*E88</f>
        <v>0</v>
      </c>
    </row>
    <row r="89" spans="1:10" x14ac:dyDescent="0.2">
      <c r="A89" s="63" t="s">
        <v>59</v>
      </c>
      <c r="B89" s="26" t="s">
        <v>107</v>
      </c>
      <c r="C89" s="27"/>
      <c r="D89" s="28"/>
      <c r="E89" s="48">
        <v>300</v>
      </c>
      <c r="F89" s="26"/>
      <c r="G89" s="97" t="s">
        <v>101</v>
      </c>
      <c r="H89" s="116"/>
      <c r="I89" s="44">
        <f>H89*E89</f>
        <v>0</v>
      </c>
    </row>
    <row r="90" spans="1:10" x14ac:dyDescent="0.2">
      <c r="A90" s="64"/>
      <c r="B90" s="29" t="s">
        <v>108</v>
      </c>
      <c r="C90" s="30"/>
      <c r="D90" s="31"/>
      <c r="E90" s="49">
        <v>150</v>
      </c>
      <c r="F90" s="29"/>
      <c r="G90" s="71" t="s">
        <v>101</v>
      </c>
      <c r="H90" s="117"/>
      <c r="I90" s="45">
        <f>H90*E90</f>
        <v>0</v>
      </c>
    </row>
    <row r="91" spans="1:10" x14ac:dyDescent="0.2">
      <c r="A91" s="65"/>
      <c r="B91" s="32" t="s">
        <v>109</v>
      </c>
      <c r="C91" s="21"/>
      <c r="D91" s="33"/>
      <c r="E91" s="50">
        <v>30</v>
      </c>
      <c r="F91" s="32"/>
      <c r="G91" s="59" t="s">
        <v>101</v>
      </c>
      <c r="H91" s="118"/>
      <c r="I91" s="46">
        <f>H91*E91</f>
        <v>0</v>
      </c>
    </row>
    <row r="92" spans="1:10" x14ac:dyDescent="0.2">
      <c r="A92" s="20"/>
      <c r="I92" s="19">
        <f>SUM(I70:I91)</f>
        <v>0</v>
      </c>
    </row>
    <row r="93" spans="1:10" ht="43.5" customHeight="1" x14ac:dyDescent="0.2">
      <c r="A93" s="180" t="s">
        <v>168</v>
      </c>
      <c r="B93" s="181"/>
      <c r="C93" s="181"/>
      <c r="D93" s="181"/>
      <c r="E93" s="181"/>
      <c r="F93" s="181"/>
      <c r="G93" s="181"/>
      <c r="H93" s="181"/>
      <c r="I93" s="181"/>
    </row>
    <row r="94" spans="1:10" x14ac:dyDescent="0.2">
      <c r="A94" s="20"/>
      <c r="I94" s="77"/>
    </row>
    <row r="95" spans="1:10" x14ac:dyDescent="0.2">
      <c r="A95" s="7" t="s">
        <v>10</v>
      </c>
      <c r="B95" s="42" t="s">
        <v>37</v>
      </c>
      <c r="C95" s="35"/>
      <c r="D95" s="36"/>
      <c r="E95" s="7" t="s">
        <v>14</v>
      </c>
      <c r="F95" s="34"/>
      <c r="G95" s="95" t="s">
        <v>97</v>
      </c>
      <c r="H95" s="132" t="s">
        <v>76</v>
      </c>
      <c r="I95" s="62" t="s">
        <v>3</v>
      </c>
    </row>
    <row r="96" spans="1:10" x14ac:dyDescent="0.2">
      <c r="A96" s="9" t="s">
        <v>159</v>
      </c>
      <c r="B96" s="34"/>
      <c r="C96" s="35"/>
      <c r="D96" s="36"/>
      <c r="E96" s="155" t="s">
        <v>172</v>
      </c>
      <c r="F96" s="35"/>
      <c r="G96" s="142" t="s">
        <v>98</v>
      </c>
      <c r="H96" s="119"/>
      <c r="I96" s="47">
        <f>IF(H96&lt;=50,H96*100,IF(H96&lt;=100, ((50*100)+((H96-50)*80)),((50*100)+(50*80)+((H96-100)*65))))</f>
        <v>0</v>
      </c>
      <c r="J96" s="30" t="s">
        <v>160</v>
      </c>
    </row>
    <row r="97" spans="1:11" x14ac:dyDescent="0.2">
      <c r="A97" s="147" t="s">
        <v>161</v>
      </c>
      <c r="B97" s="161" t="s">
        <v>158</v>
      </c>
      <c r="C97" s="192" t="s">
        <v>176</v>
      </c>
      <c r="D97" s="28"/>
      <c r="E97" s="145">
        <v>200</v>
      </c>
      <c r="G97" s="96" t="s">
        <v>98</v>
      </c>
      <c r="H97" s="116"/>
      <c r="I97" s="44">
        <f t="shared" ref="I97:I100" si="12">H97*E97</f>
        <v>0</v>
      </c>
    </row>
    <row r="98" spans="1:11" x14ac:dyDescent="0.2">
      <c r="A98" s="147"/>
      <c r="B98" s="162"/>
      <c r="C98" s="79" t="s">
        <v>177</v>
      </c>
      <c r="D98" s="31"/>
      <c r="E98" s="146">
        <v>225</v>
      </c>
      <c r="G98" s="96" t="s">
        <v>98</v>
      </c>
      <c r="H98" s="117"/>
      <c r="I98" s="45">
        <f t="shared" si="12"/>
        <v>0</v>
      </c>
    </row>
    <row r="99" spans="1:11" x14ac:dyDescent="0.2">
      <c r="A99" s="147"/>
      <c r="B99" s="190" t="s">
        <v>175</v>
      </c>
      <c r="C99" s="30" t="s">
        <v>162</v>
      </c>
      <c r="D99" s="31"/>
      <c r="E99" s="146">
        <v>150</v>
      </c>
      <c r="G99" s="96" t="s">
        <v>98</v>
      </c>
      <c r="H99" s="117"/>
      <c r="I99" s="45">
        <f t="shared" si="12"/>
        <v>0</v>
      </c>
    </row>
    <row r="100" spans="1:11" x14ac:dyDescent="0.2">
      <c r="A100" s="148"/>
      <c r="B100" s="191"/>
      <c r="C100" s="21" t="s">
        <v>163</v>
      </c>
      <c r="D100" s="33"/>
      <c r="E100" s="50">
        <v>225</v>
      </c>
      <c r="F100" s="21"/>
      <c r="G100" s="143" t="s">
        <v>98</v>
      </c>
      <c r="H100" s="118"/>
      <c r="I100" s="46">
        <f t="shared" si="12"/>
        <v>0</v>
      </c>
    </row>
    <row r="101" spans="1:11" x14ac:dyDescent="0.2">
      <c r="A101" s="9" t="s">
        <v>164</v>
      </c>
      <c r="B101" s="34" t="s">
        <v>169</v>
      </c>
      <c r="C101" s="35"/>
      <c r="D101" s="36"/>
      <c r="E101" s="51">
        <v>85</v>
      </c>
      <c r="F101" s="35"/>
      <c r="G101" s="142" t="s">
        <v>98</v>
      </c>
      <c r="H101" s="119"/>
      <c r="I101" s="47">
        <f>H101*E101</f>
        <v>0</v>
      </c>
      <c r="J101" s="3" t="s">
        <v>165</v>
      </c>
    </row>
    <row r="102" spans="1:11" x14ac:dyDescent="0.2">
      <c r="A102" s="150" t="s">
        <v>167</v>
      </c>
      <c r="B102" s="156"/>
      <c r="C102" s="35"/>
      <c r="D102" s="36"/>
      <c r="E102" s="157"/>
      <c r="F102" s="34"/>
      <c r="G102" s="61" t="s">
        <v>98</v>
      </c>
      <c r="H102" s="144"/>
      <c r="I102" s="9">
        <f>H102*E102</f>
        <v>0</v>
      </c>
    </row>
    <row r="103" spans="1:11" x14ac:dyDescent="0.2">
      <c r="A103" s="151" t="s">
        <v>173</v>
      </c>
      <c r="B103" s="30"/>
      <c r="C103" s="30"/>
      <c r="D103" s="30"/>
      <c r="E103" s="141"/>
      <c r="F103" s="30"/>
      <c r="G103" s="140"/>
      <c r="H103" s="154"/>
      <c r="I103" s="19">
        <f>SUM(I96:I102)</f>
        <v>0</v>
      </c>
    </row>
    <row r="104" spans="1:11" ht="13.5" thickBot="1" x14ac:dyDescent="0.25">
      <c r="A104" s="20"/>
      <c r="I104" s="77"/>
    </row>
    <row r="105" spans="1:11" s="74" customFormat="1" x14ac:dyDescent="0.2">
      <c r="K105" s="75"/>
    </row>
    <row r="106" spans="1:11" ht="15.75" x14ac:dyDescent="0.25">
      <c r="A106" s="87" t="s">
        <v>79</v>
      </c>
    </row>
    <row r="108" spans="1:11" x14ac:dyDescent="0.2">
      <c r="A108" s="68" t="s">
        <v>40</v>
      </c>
      <c r="B108" s="68" t="s">
        <v>1</v>
      </c>
      <c r="C108" s="8" t="s">
        <v>3</v>
      </c>
    </row>
    <row r="109" spans="1:11" x14ac:dyDescent="0.2">
      <c r="A109" s="67" t="s">
        <v>62</v>
      </c>
      <c r="B109" s="109"/>
      <c r="C109" s="123">
        <f>IF(B109&lt;=90,B109*165,(90*165)+((B109-90)*90))</f>
        <v>0</v>
      </c>
    </row>
    <row r="110" spans="1:11" x14ac:dyDescent="0.2">
      <c r="A110" s="58" t="s">
        <v>61</v>
      </c>
    </row>
    <row r="111" spans="1:11" x14ac:dyDescent="0.2">
      <c r="A111" s="58"/>
    </row>
    <row r="112" spans="1:11" x14ac:dyDescent="0.2">
      <c r="A112" s="58"/>
    </row>
    <row r="113" spans="1:15" ht="15.75" x14ac:dyDescent="0.25">
      <c r="A113" s="87" t="s">
        <v>78</v>
      </c>
    </row>
    <row r="115" spans="1:15" x14ac:dyDescent="0.2">
      <c r="A115" s="68" t="s">
        <v>64</v>
      </c>
      <c r="B115" s="68" t="s">
        <v>1</v>
      </c>
      <c r="C115" s="8" t="s">
        <v>3</v>
      </c>
    </row>
    <row r="116" spans="1:15" x14ac:dyDescent="0.2">
      <c r="A116" s="41" t="s">
        <v>145</v>
      </c>
      <c r="B116" s="119"/>
      <c r="C116" s="9">
        <f>B116*120</f>
        <v>0</v>
      </c>
    </row>
    <row r="117" spans="1:15" x14ac:dyDescent="0.2">
      <c r="A117" s="41" t="s">
        <v>146</v>
      </c>
      <c r="B117" s="119"/>
      <c r="C117" s="9">
        <f>B117*80</f>
        <v>0</v>
      </c>
    </row>
    <row r="118" spans="1:15" x14ac:dyDescent="0.2">
      <c r="A118" s="41" t="s">
        <v>63</v>
      </c>
      <c r="B118" s="119"/>
      <c r="C118" s="9">
        <f>B118*275</f>
        <v>0</v>
      </c>
    </row>
    <row r="119" spans="1:15" x14ac:dyDescent="0.2">
      <c r="A119" s="58" t="s">
        <v>61</v>
      </c>
      <c r="C119" s="19">
        <f>SUM(C116:C118)</f>
        <v>0</v>
      </c>
    </row>
    <row r="120" spans="1:15" ht="13.5" thickBot="1" x14ac:dyDescent="0.25">
      <c r="A120" s="58"/>
      <c r="C120" s="15"/>
    </row>
    <row r="121" spans="1:15" s="74" customFormat="1" x14ac:dyDescent="0.2">
      <c r="K121" s="75"/>
    </row>
    <row r="122" spans="1:15" ht="15.75" x14ac:dyDescent="0.25">
      <c r="A122" s="86" t="s">
        <v>118</v>
      </c>
      <c r="I122" s="86" t="s">
        <v>119</v>
      </c>
    </row>
    <row r="123" spans="1:15" x14ac:dyDescent="0.2">
      <c r="A123" s="20" t="s">
        <v>80</v>
      </c>
    </row>
    <row r="124" spans="1:15" ht="15" x14ac:dyDescent="0.25">
      <c r="A124" s="20"/>
      <c r="J124" s="163" t="s">
        <v>130</v>
      </c>
      <c r="K124" s="164"/>
      <c r="L124" s="164"/>
      <c r="M124" s="164"/>
      <c r="N124" s="164"/>
    </row>
    <row r="125" spans="1:15" ht="15" x14ac:dyDescent="0.25">
      <c r="A125" s="20"/>
      <c r="C125" s="171" t="s">
        <v>69</v>
      </c>
      <c r="D125" s="172"/>
      <c r="J125" s="68" t="s">
        <v>125</v>
      </c>
      <c r="K125" s="13" t="s">
        <v>126</v>
      </c>
      <c r="L125" s="68" t="s">
        <v>127</v>
      </c>
      <c r="M125" s="68" t="s">
        <v>128</v>
      </c>
      <c r="N125" s="68" t="s">
        <v>129</v>
      </c>
      <c r="O125" s="7" t="s">
        <v>3</v>
      </c>
    </row>
    <row r="126" spans="1:15" x14ac:dyDescent="0.2">
      <c r="A126" s="173" t="s">
        <v>47</v>
      </c>
      <c r="B126" s="174" t="s">
        <v>68</v>
      </c>
      <c r="C126" s="70" t="s">
        <v>46</v>
      </c>
      <c r="D126" s="71" t="s">
        <v>67</v>
      </c>
      <c r="E126" s="176" t="s">
        <v>1</v>
      </c>
      <c r="F126" s="177"/>
      <c r="G126" s="167" t="s">
        <v>3</v>
      </c>
      <c r="I126" s="41" t="s">
        <v>120</v>
      </c>
      <c r="J126" s="107"/>
      <c r="K126" s="107"/>
      <c r="L126" s="107"/>
      <c r="M126" s="107"/>
      <c r="N126" s="107"/>
      <c r="O126" s="126">
        <f>(J126*400)+(K126*500)+(L126*700)+(M126*3500)+(N126*3500)</f>
        <v>0</v>
      </c>
    </row>
    <row r="127" spans="1:15" ht="15" x14ac:dyDescent="0.25">
      <c r="A127" s="160"/>
      <c r="B127" s="175"/>
      <c r="C127" s="178" t="s">
        <v>66</v>
      </c>
      <c r="D127" s="179"/>
      <c r="E127" s="160"/>
      <c r="F127" s="175"/>
      <c r="G127" s="168"/>
      <c r="I127" s="41" t="s">
        <v>121</v>
      </c>
      <c r="J127" s="128"/>
      <c r="K127" s="129"/>
      <c r="L127" s="107"/>
      <c r="M127" s="128"/>
      <c r="N127" s="128"/>
      <c r="O127" s="126">
        <f>L127*1100</f>
        <v>0</v>
      </c>
    </row>
    <row r="128" spans="1:15" ht="15" x14ac:dyDescent="0.25">
      <c r="A128" s="161" t="s">
        <v>44</v>
      </c>
      <c r="B128" s="35" t="s">
        <v>43</v>
      </c>
      <c r="C128" s="60">
        <v>120</v>
      </c>
      <c r="D128" s="61">
        <v>95</v>
      </c>
      <c r="E128" s="165"/>
      <c r="F128" s="166"/>
      <c r="G128" s="121">
        <f>IF(E128&lt;=90,E128*C128,((90*C128)+((E128-90)*D128)))</f>
        <v>0</v>
      </c>
      <c r="I128" s="41" t="s">
        <v>122</v>
      </c>
      <c r="J128" s="107"/>
      <c r="K128" s="107"/>
      <c r="L128" s="107"/>
      <c r="M128" s="107"/>
      <c r="N128" s="107"/>
      <c r="O128" s="126">
        <f>(J128*500)+(K128*600)+(L128*700)+(M128*780)+(N128*780)</f>
        <v>0</v>
      </c>
    </row>
    <row r="129" spans="1:15" ht="15" x14ac:dyDescent="0.25">
      <c r="A129" s="160"/>
      <c r="B129" s="52" t="s">
        <v>45</v>
      </c>
      <c r="C129" s="72">
        <v>160</v>
      </c>
      <c r="D129" s="59">
        <v>130</v>
      </c>
      <c r="E129" s="165"/>
      <c r="F129" s="166"/>
      <c r="G129" s="121">
        <f>IF(E129&lt;=90,E129*C129,((90*C129)+((E129-90)*D129)))</f>
        <v>0</v>
      </c>
      <c r="I129" s="41" t="s">
        <v>123</v>
      </c>
      <c r="J129" s="107"/>
      <c r="K129" s="107"/>
      <c r="L129" s="107"/>
      <c r="M129" s="128"/>
      <c r="N129" s="128"/>
      <c r="O129" s="126">
        <f>(J129*200)+(K129*230)+(L129*260)</f>
        <v>0</v>
      </c>
    </row>
    <row r="130" spans="1:15" ht="15" x14ac:dyDescent="0.25">
      <c r="A130" s="34" t="s">
        <v>36</v>
      </c>
      <c r="B130" s="36" t="s">
        <v>60</v>
      </c>
      <c r="C130" s="60">
        <v>60</v>
      </c>
      <c r="D130" s="61">
        <v>50</v>
      </c>
      <c r="E130" s="165"/>
      <c r="F130" s="166"/>
      <c r="G130" s="122">
        <f>IF(E128+E129&gt;90, E130*D130,(IF(E130&gt;(90-(E128+E129)),(((90-(E128+E129))*C130)+((E130-(90-(E128+E129)))*D130)),E130*C130)))</f>
        <v>0</v>
      </c>
      <c r="I130" s="9" t="s">
        <v>124</v>
      </c>
      <c r="J130" s="107"/>
      <c r="K130" s="107"/>
      <c r="L130" s="107"/>
      <c r="M130" s="128"/>
      <c r="N130" s="128"/>
      <c r="O130" s="126">
        <f>(J130*500)+(K130*800)+(L130*800)</f>
        <v>0</v>
      </c>
    </row>
    <row r="131" spans="1:15" ht="15" x14ac:dyDescent="0.25">
      <c r="A131" s="24" t="s">
        <v>71</v>
      </c>
      <c r="E131" s="169"/>
      <c r="F131" s="170"/>
      <c r="G131" s="19">
        <f>SUM(G128:G130)</f>
        <v>0</v>
      </c>
      <c r="O131" s="127">
        <f>SUM(O126:O130)</f>
        <v>0</v>
      </c>
    </row>
    <row r="132" spans="1:15" x14ac:dyDescent="0.2">
      <c r="A132" s="58" t="s">
        <v>70</v>
      </c>
    </row>
    <row r="133" spans="1:15" x14ac:dyDescent="0.2">
      <c r="A133" s="20"/>
    </row>
    <row r="134" spans="1:15" x14ac:dyDescent="0.2">
      <c r="A134" s="6" t="s">
        <v>174</v>
      </c>
    </row>
    <row r="135" spans="1:15" ht="13.5" thickBot="1" x14ac:dyDescent="0.25">
      <c r="A135" s="20"/>
    </row>
    <row r="136" spans="1:15" s="74" customFormat="1" x14ac:dyDescent="0.2">
      <c r="K136" s="75"/>
    </row>
    <row r="137" spans="1:15" x14ac:dyDescent="0.2">
      <c r="A137" s="5" t="s">
        <v>133</v>
      </c>
    </row>
    <row r="138" spans="1:15" x14ac:dyDescent="0.2">
      <c r="A138" s="5"/>
    </row>
    <row r="139" spans="1:15" x14ac:dyDescent="0.2">
      <c r="A139" s="5" t="s">
        <v>141</v>
      </c>
    </row>
    <row r="141" spans="1:15" x14ac:dyDescent="0.2">
      <c r="A141" s="5" t="s">
        <v>132</v>
      </c>
    </row>
    <row r="142" spans="1:15" x14ac:dyDescent="0.2">
      <c r="A142" s="130" t="s">
        <v>131</v>
      </c>
    </row>
    <row r="146" spans="1:1" ht="15" x14ac:dyDescent="0.25">
      <c r="A146" s="2" t="s">
        <v>134</v>
      </c>
    </row>
    <row r="147" spans="1:1" ht="15" x14ac:dyDescent="0.25">
      <c r="A147" s="2" t="s">
        <v>135</v>
      </c>
    </row>
    <row r="148" spans="1:1" ht="15" x14ac:dyDescent="0.25">
      <c r="A148" s="2" t="s">
        <v>136</v>
      </c>
    </row>
    <row r="149" spans="1:1" ht="15" x14ac:dyDescent="0.25">
      <c r="A149" s="2" t="s">
        <v>137</v>
      </c>
    </row>
    <row r="150" spans="1:1" ht="15" x14ac:dyDescent="0.25">
      <c r="A150" s="2" t="s">
        <v>138</v>
      </c>
    </row>
    <row r="151" spans="1:1" ht="15" x14ac:dyDescent="0.25">
      <c r="A151" s="131" t="s">
        <v>139</v>
      </c>
    </row>
    <row r="152" spans="1:1" ht="15" x14ac:dyDescent="0.25">
      <c r="A152" s="131" t="s">
        <v>140</v>
      </c>
    </row>
  </sheetData>
  <sheetProtection algorithmName="SHA-512" hashValue="7P106A29xwAtfNA9UVLQcsUi+QXFt1uFecPvY0ZycRaV1/QfUeYpJVTL4o+O7GArRmT3oaFaPK67k9Q6yaz5gw==" saltValue="OJu9+24VtB/iKhYVlPXw9Q==" spinCount="100000" sheet="1" objects="1" scenarios="1"/>
  <mergeCells count="21">
    <mergeCell ref="A93:I93"/>
    <mergeCell ref="P1:Q1"/>
    <mergeCell ref="B1:E1"/>
    <mergeCell ref="G1:I1"/>
    <mergeCell ref="J1:K1"/>
    <mergeCell ref="L1:M1"/>
    <mergeCell ref="N1:O1"/>
    <mergeCell ref="E130:F130"/>
    <mergeCell ref="G126:G127"/>
    <mergeCell ref="E131:F131"/>
    <mergeCell ref="C125:D125"/>
    <mergeCell ref="A126:A127"/>
    <mergeCell ref="B126:B127"/>
    <mergeCell ref="E126:F127"/>
    <mergeCell ref="C127:D127"/>
    <mergeCell ref="B99:B100"/>
    <mergeCell ref="B97:B98"/>
    <mergeCell ref="J124:N124"/>
    <mergeCell ref="A128:A129"/>
    <mergeCell ref="E128:F128"/>
    <mergeCell ref="E129:F129"/>
  </mergeCells>
  <conditionalFormatting sqref="I15 K15 M15 O15 Q15">
    <cfRule type="cellIs" dxfId="5" priority="1" operator="lessThan">
      <formula>0</formula>
    </cfRule>
  </conditionalFormatting>
  <hyperlinks>
    <hyperlink ref="A142" r:id="rId1" xr:uid="{57726C51-D303-4253-BF4C-509700D17B9C}"/>
    <hyperlink ref="A151" r:id="rId2" xr:uid="{D00DE894-C2DB-479B-9C4C-15B62E679593}"/>
    <hyperlink ref="A152" r:id="rId3" xr:uid="{4E212031-7601-413C-9216-F5A61E8F38B4}"/>
  </hyperlinks>
  <pageMargins left="0.70866141732283472" right="0.70866141732283472" top="0.78740157480314965" bottom="0.78740157480314965" header="0.31496062992125984" footer="0.31496062992125984"/>
  <pageSetup paperSize="9"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C6598-AA2F-4DEA-A224-C91617BD8C85}">
  <dimension ref="A1:O28"/>
  <sheetViews>
    <sheetView workbookViewId="0">
      <selection activeCell="C4" sqref="C4"/>
    </sheetView>
  </sheetViews>
  <sheetFormatPr baseColWidth="10" defaultRowHeight="15" x14ac:dyDescent="0.25"/>
  <cols>
    <col min="1" max="1" width="74" customWidth="1"/>
    <col min="2" max="4" width="10.7109375" style="91" customWidth="1"/>
  </cols>
  <sheetData>
    <row r="1" spans="1:6" ht="15.75" x14ac:dyDescent="0.25">
      <c r="A1" s="87" t="s">
        <v>94</v>
      </c>
      <c r="B1" s="90"/>
    </row>
    <row r="3" spans="1:6" s="2" customFormat="1" x14ac:dyDescent="0.25">
      <c r="A3" s="1" t="s">
        <v>87</v>
      </c>
      <c r="B3" s="92" t="s">
        <v>91</v>
      </c>
      <c r="C3" s="92" t="s">
        <v>76</v>
      </c>
      <c r="D3" s="92" t="s">
        <v>84</v>
      </c>
    </row>
    <row r="4" spans="1:6" x14ac:dyDescent="0.25">
      <c r="A4" s="41" t="s">
        <v>92</v>
      </c>
      <c r="B4" s="99">
        <v>0</v>
      </c>
      <c r="C4" s="105"/>
      <c r="D4" s="100">
        <f>C4*B4</f>
        <v>0</v>
      </c>
    </row>
    <row r="5" spans="1:6" x14ac:dyDescent="0.25">
      <c r="A5" s="41" t="s">
        <v>85</v>
      </c>
      <c r="B5" s="99">
        <v>0.6</v>
      </c>
      <c r="C5" s="105"/>
      <c r="D5" s="100">
        <f t="shared" ref="D5:D10" si="0">C5*B5</f>
        <v>0</v>
      </c>
    </row>
    <row r="6" spans="1:6" x14ac:dyDescent="0.25">
      <c r="A6" s="41" t="s">
        <v>86</v>
      </c>
      <c r="B6" s="99">
        <v>1</v>
      </c>
      <c r="C6" s="105"/>
      <c r="D6" s="100">
        <f t="shared" si="0"/>
        <v>0</v>
      </c>
    </row>
    <row r="7" spans="1:6" x14ac:dyDescent="0.25">
      <c r="A7" s="41" t="s">
        <v>90</v>
      </c>
      <c r="B7" s="99">
        <v>0.15</v>
      </c>
      <c r="C7" s="105"/>
      <c r="D7" s="100">
        <f t="shared" si="0"/>
        <v>0</v>
      </c>
      <c r="F7" s="120"/>
    </row>
    <row r="8" spans="1:6" x14ac:dyDescent="0.25">
      <c r="A8" s="41" t="s">
        <v>88</v>
      </c>
      <c r="B8" s="99">
        <v>0.15</v>
      </c>
      <c r="C8" s="105"/>
      <c r="D8" s="100">
        <f t="shared" si="0"/>
        <v>0</v>
      </c>
    </row>
    <row r="9" spans="1:6" x14ac:dyDescent="0.25">
      <c r="A9" s="41" t="s">
        <v>93</v>
      </c>
      <c r="B9" s="99">
        <v>0.6</v>
      </c>
      <c r="C9" s="105"/>
      <c r="D9" s="100">
        <f t="shared" si="0"/>
        <v>0</v>
      </c>
    </row>
    <row r="10" spans="1:6" x14ac:dyDescent="0.25">
      <c r="A10" s="41" t="s">
        <v>89</v>
      </c>
      <c r="B10" s="99">
        <v>1</v>
      </c>
      <c r="C10" s="105"/>
      <c r="D10" s="100">
        <f t="shared" si="0"/>
        <v>0</v>
      </c>
      <c r="F10" s="104"/>
    </row>
    <row r="11" spans="1:6" x14ac:dyDescent="0.25">
      <c r="A11" s="3"/>
      <c r="B11" s="96"/>
      <c r="C11" s="100">
        <f>SUM(C4:C10)</f>
        <v>0</v>
      </c>
      <c r="D11" s="101">
        <f>SUM(D4:D10)</f>
        <v>0</v>
      </c>
    </row>
    <row r="12" spans="1:6" x14ac:dyDescent="0.25">
      <c r="C12" s="98"/>
      <c r="D12" s="94"/>
    </row>
    <row r="13" spans="1:6" x14ac:dyDescent="0.25">
      <c r="C13" s="98"/>
      <c r="D13" s="94"/>
    </row>
    <row r="14" spans="1:6" x14ac:dyDescent="0.25">
      <c r="A14" s="1" t="s">
        <v>117</v>
      </c>
    </row>
    <row r="15" spans="1:6" x14ac:dyDescent="0.25">
      <c r="A15" s="41" t="s">
        <v>95</v>
      </c>
      <c r="B15" s="106"/>
    </row>
    <row r="16" spans="1:6" x14ac:dyDescent="0.25">
      <c r="A16" s="41" t="s">
        <v>111</v>
      </c>
      <c r="B16" s="124" t="e">
        <f>D11/B15</f>
        <v>#DIV/0!</v>
      </c>
    </row>
    <row r="17" spans="1:15" x14ac:dyDescent="0.25">
      <c r="A17" s="41" t="s">
        <v>115</v>
      </c>
      <c r="B17" s="125" t="e">
        <f>IF(B16&gt;1.8,(B16-1.8)*B15,0)</f>
        <v>#DIV/0!</v>
      </c>
    </row>
    <row r="18" spans="1:15" x14ac:dyDescent="0.25">
      <c r="A18" s="93"/>
      <c r="B18" s="94"/>
    </row>
    <row r="19" spans="1:15" x14ac:dyDescent="0.25">
      <c r="A19" s="93"/>
      <c r="B19" s="94"/>
    </row>
    <row r="20" spans="1:15" x14ac:dyDescent="0.25">
      <c r="A20" s="1" t="s">
        <v>113</v>
      </c>
      <c r="B20" s="94"/>
    </row>
    <row r="21" spans="1:15" x14ac:dyDescent="0.25">
      <c r="A21" s="102" t="s">
        <v>112</v>
      </c>
      <c r="B21" s="107"/>
    </row>
    <row r="22" spans="1:15" x14ac:dyDescent="0.25">
      <c r="A22" s="103" t="s">
        <v>116</v>
      </c>
      <c r="B22" s="107"/>
    </row>
    <row r="23" spans="1:15" x14ac:dyDescent="0.25">
      <c r="A23" s="41" t="s">
        <v>154</v>
      </c>
      <c r="B23" s="107"/>
    </row>
    <row r="24" spans="1:15" x14ac:dyDescent="0.25">
      <c r="A24" s="41" t="s">
        <v>114</v>
      </c>
      <c r="B24" s="152" t="e">
        <f>B21/B23</f>
        <v>#DIV/0!</v>
      </c>
      <c r="C24" s="149" t="s">
        <v>166</v>
      </c>
    </row>
    <row r="25" spans="1:15" x14ac:dyDescent="0.25">
      <c r="A25" s="41" t="s">
        <v>153</v>
      </c>
      <c r="B25" s="124" t="e">
        <f>IF(B24&gt;1.8*1.15, (B24-1.8)*B23,B22*0.15)</f>
        <v>#DIV/0!</v>
      </c>
      <c r="C25" s="3" t="s">
        <v>157</v>
      </c>
    </row>
    <row r="26" spans="1:15" x14ac:dyDescent="0.25">
      <c r="A26" s="41" t="s">
        <v>155</v>
      </c>
      <c r="B26" s="152" t="e">
        <f>(B21-B25)/B23</f>
        <v>#DIV/0!</v>
      </c>
      <c r="C26" s="3"/>
    </row>
    <row r="27" spans="1:15" ht="30.75" customHeight="1" x14ac:dyDescent="0.25">
      <c r="A27" s="188" t="s">
        <v>170</v>
      </c>
      <c r="B27" s="189"/>
      <c r="C27" s="189"/>
      <c r="D27" s="189"/>
      <c r="E27" s="189"/>
      <c r="F27" s="189"/>
      <c r="G27" s="189"/>
      <c r="H27" s="189"/>
      <c r="I27" s="189"/>
      <c r="J27" s="189"/>
      <c r="K27" s="189"/>
      <c r="L27" s="189"/>
      <c r="M27" s="189"/>
      <c r="N27" s="189"/>
      <c r="O27" s="189"/>
    </row>
    <row r="28" spans="1:15" x14ac:dyDescent="0.25">
      <c r="A28" s="79"/>
    </row>
  </sheetData>
  <sheetProtection algorithmName="SHA-512" hashValue="EAvyO1NAT/T9qOsgAp9K0ReeviKB7rvUqW6ctlKJ/SwUqFj+ZQ6ScR2xISvb+oGR5QzPzEhUrpQARlv44C7y8w==" saltValue="bGxqUEBCNHNdx/fbMyjKnA==" spinCount="100000" sheet="1" objects="1" scenarios="1"/>
  <mergeCells count="1">
    <mergeCell ref="A27:O27"/>
  </mergeCells>
  <conditionalFormatting sqref="B17:B18">
    <cfRule type="cellIs" dxfId="4" priority="12" operator="greaterThan">
      <formula>0</formula>
    </cfRule>
  </conditionalFormatting>
  <conditionalFormatting sqref="B16">
    <cfRule type="cellIs" dxfId="3" priority="5" operator="greaterThan">
      <formula>1.8</formula>
    </cfRule>
  </conditionalFormatting>
  <conditionalFormatting sqref="B25">
    <cfRule type="cellIs" dxfId="2" priority="4" operator="greaterThan">
      <formula>50</formula>
    </cfRule>
  </conditionalFormatting>
  <conditionalFormatting sqref="B26">
    <cfRule type="cellIs" dxfId="1" priority="3" operator="lessThan">
      <formula>0.5</formula>
    </cfRule>
  </conditionalFormatting>
  <pageMargins left="0.7" right="0.7" top="0.78740157499999996" bottom="0.78740157499999996"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6" operator="containsText" id="{7918FDFD-2FE0-4DF9-9A66-2220DB0ED626}">
            <xm:f>NOT(ISERROR(SEARCH("-",B25)))</xm:f>
            <xm:f>"-"</xm:f>
            <x14:dxf>
              <font>
                <color rgb="FF9C0006"/>
              </font>
              <fill>
                <patternFill>
                  <bgColor rgb="FFFFC7CE"/>
                </patternFill>
              </fill>
            </x14:dxf>
          </x14:cfRule>
          <xm:sqref>B25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Beihilfen</vt:lpstr>
      <vt:lpstr>Viehbesatz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 Gantenbein</dc:creator>
  <cp:lastModifiedBy>Pol Gantenbein</cp:lastModifiedBy>
  <cp:lastPrinted>2022-04-27T14:20:52Z</cp:lastPrinted>
  <dcterms:created xsi:type="dcterms:W3CDTF">2022-02-14T15:42:29Z</dcterms:created>
  <dcterms:modified xsi:type="dcterms:W3CDTF">2022-06-02T08:25:59Z</dcterms:modified>
</cp:coreProperties>
</file>